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0" yWindow="0" windowWidth="20730" windowHeight="11760" tabRatio="837" firstSheet="1" activeTab="1"/>
  </bookViews>
  <sheets>
    <sheet name="CAPA" sheetId="13" r:id="rId1"/>
    <sheet name="CAPA - QUADRO RESUMO" sheetId="15" r:id="rId2"/>
    <sheet name="QUADRO RESUMO" sheetId="1" r:id="rId3"/>
    <sheet name="CAPA - PLANILHA ORÇAMENTÁRIA" sheetId="16" r:id="rId4"/>
    <sheet name="PLANILHA ORÇAMENTÁRIA" sheetId="3" r:id="rId5"/>
    <sheet name="CAPA - CRONOGRAMA" sheetId="17" r:id="rId6"/>
    <sheet name="CRONOGRAMA" sheetId="4" r:id="rId7"/>
    <sheet name="CAPA - BDI" sheetId="18" r:id="rId8"/>
    <sheet name="B.D.I." sheetId="12" r:id="rId9"/>
    <sheet name="CAPA - ENCARGOS SOCIAIS" sheetId="19" r:id="rId10"/>
    <sheet name="ENCARGOS SOCIAIS" sheetId="8" r:id="rId11"/>
    <sheet name="CAPA - COMPOSIÇÕES" sheetId="20" r:id="rId12"/>
    <sheet name="COMPOSIÇÕES COM PREÇO UNITÁRIO" sheetId="11" r:id="rId13"/>
  </sheets>
  <externalReferences>
    <externalReference r:id="rId14"/>
    <externalReference r:id="rId15"/>
  </externalReferences>
  <definedNames>
    <definedName name="_xlnm.Print_Area" localSheetId="8">B.D.I.!$A$1:$H$72</definedName>
    <definedName name="_xlnm.Print_Area" localSheetId="12">'COMPOSIÇÕES COM PREÇO UNITÁRIO'!$A$1:$I$836</definedName>
    <definedName name="_xlnm.Print_Titles" localSheetId="4">'PLANILHA ORÇAMENTÁRIA'!$8:$8</definedName>
  </definedNames>
  <calcPr calcId="125725"/>
</workbook>
</file>

<file path=xl/calcChain.xml><?xml version="1.0" encoding="utf-8"?>
<calcChain xmlns="http://schemas.openxmlformats.org/spreadsheetml/2006/main">
  <c r="H35" i="11"/>
  <c r="H2"/>
  <c r="F2"/>
  <c r="G5" i="4"/>
  <c r="I4"/>
  <c r="I4" i="3"/>
  <c r="A5"/>
  <c r="A4"/>
  <c r="C4" i="12"/>
  <c r="C5"/>
  <c r="C6"/>
  <c r="H67"/>
  <c r="I63"/>
  <c r="I62"/>
  <c r="I61"/>
  <c r="K41"/>
  <c r="J41"/>
  <c r="D41" s="1"/>
  <c r="K40"/>
  <c r="J40"/>
  <c r="D40" s="1"/>
  <c r="H22"/>
  <c r="B22"/>
  <c r="H21"/>
  <c r="H20"/>
  <c r="H19"/>
  <c r="H18"/>
  <c r="H17"/>
  <c r="H12"/>
  <c r="D12"/>
  <c r="H11"/>
  <c r="H13" s="1"/>
  <c r="D11"/>
  <c r="H23" l="1"/>
  <c r="B23" s="1"/>
  <c r="K47" s="1"/>
  <c r="D13"/>
  <c r="B13" s="1"/>
  <c r="K46" s="1"/>
  <c r="I15" l="1"/>
  <c r="F64" s="1"/>
  <c r="J35" l="1"/>
  <c r="K33"/>
  <c r="J32"/>
  <c r="F38"/>
  <c r="J33"/>
  <c r="D33" s="1"/>
  <c r="C63"/>
  <c r="K39"/>
  <c r="K32"/>
  <c r="K27"/>
  <c r="C64"/>
  <c r="J39"/>
  <c r="J29"/>
  <c r="B39"/>
  <c r="D39" s="1"/>
  <c r="F63"/>
  <c r="G38"/>
  <c r="G42" s="1"/>
  <c r="I64" s="1"/>
  <c r="I65" s="1"/>
  <c r="I66" s="1"/>
  <c r="G73" s="1"/>
  <c r="K35"/>
  <c r="D35" s="1"/>
  <c r="J27"/>
  <c r="D27" s="1"/>
  <c r="K29"/>
  <c r="D63" l="1"/>
  <c r="G78"/>
  <c r="D64"/>
  <c r="D32"/>
  <c r="K48"/>
  <c r="G64"/>
  <c r="K49" l="1"/>
  <c r="G67" s="1"/>
  <c r="A2" i="11"/>
  <c r="F1" l="1"/>
  <c r="B21" i="1" l="1"/>
  <c r="B20"/>
  <c r="B19"/>
  <c r="B18"/>
  <c r="B17"/>
  <c r="B16"/>
  <c r="B15"/>
  <c r="B14"/>
  <c r="B13"/>
  <c r="B12"/>
  <c r="B11"/>
  <c r="B10"/>
  <c r="B9"/>
  <c r="B10" i="4" l="1"/>
  <c r="B11"/>
  <c r="B12"/>
  <c r="B13"/>
  <c r="B14"/>
  <c r="B15"/>
  <c r="B16"/>
  <c r="B17"/>
  <c r="B18"/>
  <c r="B19"/>
  <c r="B20"/>
  <c r="B21"/>
  <c r="B9"/>
  <c r="G5" i="3" l="1"/>
  <c r="A2"/>
  <c r="D38" i="8" l="1"/>
  <c r="C38"/>
  <c r="D34"/>
  <c r="C34"/>
  <c r="D27"/>
  <c r="C27"/>
  <c r="D15"/>
  <c r="C15"/>
  <c r="I5" i="4"/>
  <c r="G4"/>
  <c r="G3"/>
  <c r="A5"/>
  <c r="A4"/>
  <c r="A2"/>
  <c r="A3"/>
  <c r="B5"/>
  <c r="B4"/>
  <c r="B3"/>
  <c r="I5" i="3"/>
  <c r="G4"/>
  <c r="G3"/>
  <c r="B5"/>
  <c r="B4"/>
  <c r="B3"/>
  <c r="H111" l="1"/>
  <c r="I111" s="1"/>
  <c r="H108"/>
  <c r="I108" s="1"/>
  <c r="H109"/>
  <c r="I109" s="1"/>
  <c r="H110"/>
  <c r="I110" s="1"/>
  <c r="H93"/>
  <c r="I93" s="1"/>
  <c r="H101"/>
  <c r="I101" s="1"/>
  <c r="H102"/>
  <c r="I102" s="1"/>
  <c r="H92"/>
  <c r="I92" s="1"/>
  <c r="H99"/>
  <c r="I99" s="1"/>
  <c r="I98" s="1"/>
  <c r="H97"/>
  <c r="I97" s="1"/>
  <c r="I96" s="1"/>
  <c r="H95"/>
  <c r="I95" s="1"/>
  <c r="H94"/>
  <c r="I94" s="1"/>
  <c r="H89"/>
  <c r="I89" s="1"/>
  <c r="H88"/>
  <c r="I88" s="1"/>
  <c r="H85"/>
  <c r="I85" s="1"/>
  <c r="H90"/>
  <c r="I90" s="1"/>
  <c r="H86"/>
  <c r="I86" s="1"/>
  <c r="H84"/>
  <c r="I84" s="1"/>
  <c r="H87"/>
  <c r="I87" s="1"/>
  <c r="H76"/>
  <c r="I76" s="1"/>
  <c r="H77"/>
  <c r="I77" s="1"/>
  <c r="H81"/>
  <c r="I81" s="1"/>
  <c r="H78"/>
  <c r="I78" s="1"/>
  <c r="H82"/>
  <c r="I82" s="1"/>
  <c r="H79"/>
  <c r="I79" s="1"/>
  <c r="H80"/>
  <c r="I80" s="1"/>
  <c r="H70"/>
  <c r="I70" s="1"/>
  <c r="H71"/>
  <c r="I71" s="1"/>
  <c r="H74"/>
  <c r="I74" s="1"/>
  <c r="H69"/>
  <c r="I69" s="1"/>
  <c r="H72"/>
  <c r="I72" s="1"/>
  <c r="H73"/>
  <c r="I73" s="1"/>
  <c r="H66"/>
  <c r="I66" s="1"/>
  <c r="H62"/>
  <c r="I62" s="1"/>
  <c r="H58"/>
  <c r="I58" s="1"/>
  <c r="H67"/>
  <c r="I67" s="1"/>
  <c r="H60"/>
  <c r="I60" s="1"/>
  <c r="H65"/>
  <c r="I65" s="1"/>
  <c r="H61"/>
  <c r="I61" s="1"/>
  <c r="H63"/>
  <c r="I63" s="1"/>
  <c r="H59"/>
  <c r="I59" s="1"/>
  <c r="H57"/>
  <c r="I57" s="1"/>
  <c r="H64"/>
  <c r="I64" s="1"/>
  <c r="H45"/>
  <c r="I45" s="1"/>
  <c r="H42"/>
  <c r="I42" s="1"/>
  <c r="H50"/>
  <c r="I50" s="1"/>
  <c r="H54"/>
  <c r="I54" s="1"/>
  <c r="H43"/>
  <c r="I43" s="1"/>
  <c r="H47"/>
  <c r="I47" s="1"/>
  <c r="H51"/>
  <c r="I51" s="1"/>
  <c r="H40"/>
  <c r="I40" s="1"/>
  <c r="H44"/>
  <c r="I44" s="1"/>
  <c r="H48"/>
  <c r="I48" s="1"/>
  <c r="H52"/>
  <c r="I52" s="1"/>
  <c r="H49"/>
  <c r="I49" s="1"/>
  <c r="H46"/>
  <c r="I46" s="1"/>
  <c r="H41"/>
  <c r="I41" s="1"/>
  <c r="H53"/>
  <c r="I53" s="1"/>
  <c r="H27"/>
  <c r="I27" s="1"/>
  <c r="H55"/>
  <c r="I55" s="1"/>
  <c r="H22"/>
  <c r="I22" s="1"/>
  <c r="H21"/>
  <c r="I21" s="1"/>
  <c r="H23"/>
  <c r="I23" s="1"/>
  <c r="H20"/>
  <c r="I20" s="1"/>
  <c r="H120"/>
  <c r="I120" s="1"/>
  <c r="H116"/>
  <c r="I116" s="1"/>
  <c r="H113"/>
  <c r="I113" s="1"/>
  <c r="H30"/>
  <c r="I30" s="1"/>
  <c r="H11"/>
  <c r="I11" s="1"/>
  <c r="H104"/>
  <c r="I104" s="1"/>
  <c r="H37"/>
  <c r="I37" s="1"/>
  <c r="H32"/>
  <c r="I32" s="1"/>
  <c r="H115"/>
  <c r="I115" s="1"/>
  <c r="H107"/>
  <c r="I107" s="1"/>
  <c r="H29"/>
  <c r="I29" s="1"/>
  <c r="H12"/>
  <c r="I12" s="1"/>
  <c r="H34"/>
  <c r="I34" s="1"/>
  <c r="H123"/>
  <c r="I123" s="1"/>
  <c r="H106"/>
  <c r="I106" s="1"/>
  <c r="H26"/>
  <c r="I26" s="1"/>
  <c r="H13"/>
  <c r="I13" s="1"/>
  <c r="H10"/>
  <c r="I10" s="1"/>
  <c r="H18"/>
  <c r="I18" s="1"/>
  <c r="H122"/>
  <c r="I122" s="1"/>
  <c r="H105"/>
  <c r="I105" s="1"/>
  <c r="H25"/>
  <c r="I25" s="1"/>
  <c r="H14"/>
  <c r="I14" s="1"/>
  <c r="H19"/>
  <c r="I19" s="1"/>
  <c r="H36"/>
  <c r="I36" s="1"/>
  <c r="H118"/>
  <c r="I118" s="1"/>
  <c r="H16"/>
  <c r="I16" s="1"/>
  <c r="H33"/>
  <c r="I33" s="1"/>
  <c r="H17"/>
  <c r="I17" s="1"/>
  <c r="C39" i="8"/>
  <c r="D39"/>
  <c r="I15" i="3" l="1"/>
  <c r="E10" i="1" s="1"/>
  <c r="I9" i="3"/>
  <c r="I103"/>
  <c r="E16" i="1" s="1"/>
  <c r="I91" i="3"/>
  <c r="I100"/>
  <c r="I83"/>
  <c r="I56"/>
  <c r="I75"/>
  <c r="I68"/>
  <c r="I39"/>
  <c r="I24"/>
  <c r="I28"/>
  <c r="I35"/>
  <c r="I31"/>
  <c r="D10" i="4"/>
  <c r="D16"/>
  <c r="I121" i="3"/>
  <c r="I114"/>
  <c r="E18" i="1" s="1"/>
  <c r="I119" i="3"/>
  <c r="I112"/>
  <c r="I117"/>
  <c r="E9" i="1" l="1"/>
  <c r="E17"/>
  <c r="D17" i="4" s="1"/>
  <c r="E13" i="1"/>
  <c r="D13" i="4" s="1"/>
  <c r="E14" i="1"/>
  <c r="D14" i="4" s="1"/>
  <c r="E11" i="1"/>
  <c r="D11" i="4" s="1"/>
  <c r="E12" i="1"/>
  <c r="D12" i="4" s="1"/>
  <c r="E19" i="1"/>
  <c r="D19" i="4" s="1"/>
  <c r="E20" i="1"/>
  <c r="D20" i="4" s="1"/>
  <c r="E21" i="1"/>
  <c r="D21" i="4" s="1"/>
  <c r="D18"/>
  <c r="E18" s="1"/>
  <c r="I38" i="3"/>
  <c r="I124" s="1"/>
  <c r="I10" i="4"/>
  <c r="I16"/>
  <c r="G16"/>
  <c r="E16"/>
  <c r="G10"/>
  <c r="E10"/>
  <c r="G12" l="1"/>
  <c r="E12"/>
  <c r="I21"/>
  <c r="G21"/>
  <c r="E21"/>
  <c r="G19"/>
  <c r="I19"/>
  <c r="E19"/>
  <c r="I11"/>
  <c r="E11"/>
  <c r="G11"/>
  <c r="E20"/>
  <c r="G20"/>
  <c r="I20"/>
  <c r="I12"/>
  <c r="I14"/>
  <c r="E14"/>
  <c r="G14"/>
  <c r="I13"/>
  <c r="G13"/>
  <c r="E13"/>
  <c r="E17"/>
  <c r="G17"/>
  <c r="I17"/>
  <c r="E15" i="1"/>
  <c r="D15" i="4" s="1"/>
  <c r="I15" s="1"/>
  <c r="G18"/>
  <c r="I18"/>
  <c r="D9"/>
  <c r="E22" i="1"/>
  <c r="A126" i="3" s="1"/>
  <c r="E15" i="4" l="1"/>
  <c r="G15"/>
  <c r="I9"/>
  <c r="I22" s="1"/>
  <c r="G9"/>
  <c r="G22" s="1"/>
  <c r="E9"/>
  <c r="E22" s="1"/>
  <c r="D22"/>
  <c r="E23" l="1"/>
  <c r="G23" s="1"/>
  <c r="I23" s="1"/>
  <c r="C10"/>
  <c r="C20"/>
  <c r="C13"/>
  <c r="C12"/>
  <c r="C17"/>
  <c r="C18"/>
  <c r="C15"/>
  <c r="C11"/>
  <c r="C16"/>
  <c r="C19"/>
  <c r="C21"/>
  <c r="C14"/>
  <c r="C9"/>
  <c r="D23"/>
  <c r="F22" l="1"/>
  <c r="F23" s="1"/>
  <c r="H22"/>
  <c r="J22"/>
  <c r="C22"/>
  <c r="C23" s="1"/>
  <c r="H23" l="1"/>
  <c r="J23" s="1"/>
</calcChain>
</file>

<file path=xl/sharedStrings.xml><?xml version="1.0" encoding="utf-8"?>
<sst xmlns="http://schemas.openxmlformats.org/spreadsheetml/2006/main" count="5311" uniqueCount="1476">
  <si>
    <t>SERVIÇOS PRELIMINARES</t>
  </si>
  <si>
    <t>Descrição</t>
  </si>
  <si>
    <t>Item</t>
  </si>
  <si>
    <t>QUADRO RESUMO</t>
  </si>
  <si>
    <t xml:space="preserve">Obra: </t>
  </si>
  <si>
    <t>%</t>
  </si>
  <si>
    <t>m</t>
  </si>
  <si>
    <t>1.1</t>
  </si>
  <si>
    <t>1.2</t>
  </si>
  <si>
    <t>1.3</t>
  </si>
  <si>
    <t>TOTAL GERAL DO ORÇAMENTO</t>
  </si>
  <si>
    <t>DESCRIÇÃO</t>
  </si>
  <si>
    <t>ITEM</t>
  </si>
  <si>
    <t>Composições Analíticas com Preço Unitário</t>
  </si>
  <si>
    <t>Encargos Sociais</t>
  </si>
  <si>
    <t>Composições Principais</t>
  </si>
  <si>
    <t>Código</t>
  </si>
  <si>
    <t>Banco</t>
  </si>
  <si>
    <t>Und</t>
  </si>
  <si>
    <t>Quant.</t>
  </si>
  <si>
    <t>Valor Unit</t>
  </si>
  <si>
    <t>Total</t>
  </si>
  <si>
    <t>Composição</t>
  </si>
  <si>
    <t xml:space="preserve"> 1.1 </t>
  </si>
  <si>
    <t>Próprio</t>
  </si>
  <si>
    <t>un</t>
  </si>
  <si>
    <t>Composição Auxiliar</t>
  </si>
  <si>
    <t>1,0</t>
  </si>
  <si>
    <t>0,00</t>
  </si>
  <si>
    <t xml:space="preserve"> 1.2 </t>
  </si>
  <si>
    <t xml:space="preserve"> 74209/001 </t>
  </si>
  <si>
    <t>SINAPI</t>
  </si>
  <si>
    <t>m²</t>
  </si>
  <si>
    <t xml:space="preserve"> 94962 </t>
  </si>
  <si>
    <t>CONCRETO MAGRO PARA LASTRO, TRAÇO 1:4,5:4,5 (CIMENTO/ AREIA MÉDIA/ BRITA 1)  - PREPARO MECÂNICO COM BETONEIRA 400 L. AF_07/2016</t>
  </si>
  <si>
    <t>m³</t>
  </si>
  <si>
    <t>0,01</t>
  </si>
  <si>
    <t xml:space="preserve"> 88262 </t>
  </si>
  <si>
    <t>CARPINTEIRO DE FORMAS COM ENCARGOS COMPLEMENTARES</t>
  </si>
  <si>
    <t>H</t>
  </si>
  <si>
    <t xml:space="preserve"> 88316 </t>
  </si>
  <si>
    <t>SERVENTE COM ENCARGOS COMPLEMENTARES</t>
  </si>
  <si>
    <t>2,0</t>
  </si>
  <si>
    <t>Insumo da Composição</t>
  </si>
  <si>
    <t xml:space="preserve"> 00004491 </t>
  </si>
  <si>
    <t>PECA DE MADEIRA NATIVA / REGIONAL 7,5 X 7,5CM (3X3) NAO APARELHADA (P/FORMA)</t>
  </si>
  <si>
    <t>M</t>
  </si>
  <si>
    <t>4,0</t>
  </si>
  <si>
    <t xml:space="preserve"> 00004813 </t>
  </si>
  <si>
    <t>PLACA DE OBRA (PARA CONSTRUCAO CIVIL) EM CHAPA GALVANIZADA *N. 22*, DE *2,0 X 1,125* M</t>
  </si>
  <si>
    <t xml:space="preserve"> 00005075 </t>
  </si>
  <si>
    <t>PREGO DE ACO POLIDO COM CABECA 18 X 30 (2 3/4 X 10)</t>
  </si>
  <si>
    <t>KG</t>
  </si>
  <si>
    <t>0,11</t>
  </si>
  <si>
    <t xml:space="preserve"> 00004417 </t>
  </si>
  <si>
    <t>SARRAFO DE MADEIRA NAO APARELHADA *2,5 X 7* CM, MACARANDUBA, ANGELIM OU EQUIVALENTE DA REGIAO</t>
  </si>
  <si>
    <t xml:space="preserve"> 1.3 </t>
  </si>
  <si>
    <t xml:space="preserve"> 2.1 </t>
  </si>
  <si>
    <t>A</t>
  </si>
  <si>
    <t/>
  </si>
  <si>
    <t>B</t>
  </si>
  <si>
    <t xml:space="preserve"> 2.2 </t>
  </si>
  <si>
    <t xml:space="preserve"> 3.1 </t>
  </si>
  <si>
    <t>0,24</t>
  </si>
  <si>
    <t>0,44</t>
  </si>
  <si>
    <t>C</t>
  </si>
  <si>
    <t>D</t>
  </si>
  <si>
    <t xml:space="preserve"> 3.2 </t>
  </si>
  <si>
    <t>0,21</t>
  </si>
  <si>
    <t>CHP</t>
  </si>
  <si>
    <t>0,04</t>
  </si>
  <si>
    <t>0,05</t>
  </si>
  <si>
    <t>0,12</t>
  </si>
  <si>
    <t>0,13</t>
  </si>
  <si>
    <t>0,37</t>
  </si>
  <si>
    <t>UN</t>
  </si>
  <si>
    <t xml:space="preserve"> 88248 </t>
  </si>
  <si>
    <t>AUXILIAR DE ENCANADOR OU BOMBEIRO HIDRÁULICO COM ENCARGOS COMPLEMENTARES</t>
  </si>
  <si>
    <t>0,1</t>
  </si>
  <si>
    <t xml:space="preserve"> 88267 </t>
  </si>
  <si>
    <t>ENCANADOR OU BOMBEIRO HIDRÁULICO COM ENCARGOS COMPLEMENTARES</t>
  </si>
  <si>
    <t>1,37</t>
  </si>
  <si>
    <t>0,008</t>
  </si>
  <si>
    <t>1,15</t>
  </si>
  <si>
    <t xml:space="preserve"> 88239 </t>
  </si>
  <si>
    <t>AJUDANTE DE CARPINTEIRO COM ENCARGOS COMPLEMENTARES</t>
  </si>
  <si>
    <t>0,33</t>
  </si>
  <si>
    <t xml:space="preserve"> 88309 </t>
  </si>
  <si>
    <t>PEDREIRO COM ENCARGOS COMPLEMENTARES</t>
  </si>
  <si>
    <t>1,55</t>
  </si>
  <si>
    <t>CENTO</t>
  </si>
  <si>
    <t xml:space="preserve"> 88310 </t>
  </si>
  <si>
    <t>PINTOR COM ENCARGOS COMPLEMENTARES</t>
  </si>
  <si>
    <t>0,048</t>
  </si>
  <si>
    <t>L</t>
  </si>
  <si>
    <t>CHI</t>
  </si>
  <si>
    <t xml:space="preserve"> 00000370 </t>
  </si>
  <si>
    <t>AREIA MEDIA - POSTO JAZIDA/FORNECEDOR (RETIRADO NA JAZIDA, SEM TRANSPORTE)</t>
  </si>
  <si>
    <t>1,2</t>
  </si>
  <si>
    <t xml:space="preserve"> 00001379 </t>
  </si>
  <si>
    <t>CIMENTO PORTLAND COMPOSTO CP II-32</t>
  </si>
  <si>
    <t>1,11</t>
  </si>
  <si>
    <t>1,29</t>
  </si>
  <si>
    <t xml:space="preserve"> 88247 </t>
  </si>
  <si>
    <t>AUXILIAR DE ELETRICISTA COM ENCARGOS COMPLEMENTARES</t>
  </si>
  <si>
    <t>AJUDANTE DE ELETRICISTA</t>
  </si>
  <si>
    <t xml:space="preserve"> 88256 </t>
  </si>
  <si>
    <t>AZULEJISTA OU LADRILHISTA COM ENCARGOS COMPLEMENTARES</t>
  </si>
  <si>
    <t>0,83</t>
  </si>
  <si>
    <t>0,06</t>
  </si>
  <si>
    <t>0,58</t>
  </si>
  <si>
    <t>0,27</t>
  </si>
  <si>
    <t xml:space="preserve"> 88264 </t>
  </si>
  <si>
    <t>ELETRICISTA COM ENCARGOS COMPLEMENTARES</t>
  </si>
  <si>
    <t>1,19</t>
  </si>
  <si>
    <t xml:space="preserve"> 00021127 </t>
  </si>
  <si>
    <t>FITA ISOLANTE ADESIVA ANTICHAMA, USO ATE 750 V, EM ROLO DE 19 MM X 5 M</t>
  </si>
  <si>
    <t>0,009</t>
  </si>
  <si>
    <t>0,03</t>
  </si>
  <si>
    <t>1,02</t>
  </si>
  <si>
    <t>1,5</t>
  </si>
  <si>
    <t>0,002</t>
  </si>
  <si>
    <t>1,05</t>
  </si>
  <si>
    <t>0,14</t>
  </si>
  <si>
    <t>0,0015</t>
  </si>
  <si>
    <t>0,75</t>
  </si>
  <si>
    <t xml:space="preserve"> 00002436 </t>
  </si>
  <si>
    <t>ELETRICISTA</t>
  </si>
  <si>
    <t xml:space="preserve"> 00002696 </t>
  </si>
  <si>
    <t>ENCANADOR OU BOMBEIRO HIDRAULICO</t>
  </si>
  <si>
    <t>0,25</t>
  </si>
  <si>
    <t xml:space="preserve"> 00004750 </t>
  </si>
  <si>
    <t>PEDREIRO</t>
  </si>
  <si>
    <t xml:space="preserve"> 00006111 </t>
  </si>
  <si>
    <t>SERVENTE</t>
  </si>
  <si>
    <t>TELHADISTA</t>
  </si>
  <si>
    <t>1,017</t>
  </si>
  <si>
    <t>PAR</t>
  </si>
  <si>
    <t>0,95</t>
  </si>
  <si>
    <t>0,18</t>
  </si>
  <si>
    <t>0,53</t>
  </si>
  <si>
    <t xml:space="preserve"> 92000 </t>
  </si>
  <si>
    <t>TOMADA BAIXA DE EMBUTIR (1 MÓDULO), 2P+T 10 A, INCLUINDO SUPORTE E PLACA - FORNECIMENTO E INSTALAÇÃO. AF_12/2015</t>
  </si>
  <si>
    <t xml:space="preserve"> 00005061 </t>
  </si>
  <si>
    <t>PREGO DE ACO POLIDO COM CABECA 18 X 27 (2 1/2 X 10)</t>
  </si>
  <si>
    <t>0,069</t>
  </si>
  <si>
    <t>0,035</t>
  </si>
  <si>
    <t>0,4</t>
  </si>
  <si>
    <t xml:space="preserve"> 91946 </t>
  </si>
  <si>
    <t>SUPORTE PARAFUSADO COM PLACA DE ENCAIXE 4" X 2" MÉDIO (1,30 M DO PISO) PARA PONTO ELÉTRICO - FORNECIMENTO E INSTALAÇÃO. AF_12/2015</t>
  </si>
  <si>
    <t>0,39</t>
  </si>
  <si>
    <t>3,0</t>
  </si>
  <si>
    <t>0,2</t>
  </si>
  <si>
    <t>0,015</t>
  </si>
  <si>
    <t>0,5</t>
  </si>
  <si>
    <t>0,013</t>
  </si>
  <si>
    <t>1,06</t>
  </si>
  <si>
    <t xml:space="preserve"> 00034357 </t>
  </si>
  <si>
    <t>REJUNTE COLORIDO, CIMENTICIO</t>
  </si>
  <si>
    <t xml:space="preserve"> 91998 </t>
  </si>
  <si>
    <t>TOMADA BAIXA DE EMBUTIR (1 MÓDULO), 2P+T 10 A, SEM SUPORTE E SEM PLACA - FORNECIMENTO E INSTALAÇÃO. AF_12/2015</t>
  </si>
  <si>
    <t>h</t>
  </si>
  <si>
    <t>74209/001</t>
  </si>
  <si>
    <t>2.1</t>
  </si>
  <si>
    <t>2.2</t>
  </si>
  <si>
    <t>3.1</t>
  </si>
  <si>
    <t>3.2</t>
  </si>
  <si>
    <t>PLANILHA ORÇAMENTÁRIA</t>
  </si>
  <si>
    <t>CRONOGRAMA FÍSICO - FINANCEIRO</t>
  </si>
  <si>
    <t xml:space="preserve"> Item</t>
  </si>
  <si>
    <t xml:space="preserve"> Discriminação dos serviços</t>
  </si>
  <si>
    <t>Peso (%)</t>
  </si>
  <si>
    <t xml:space="preserve"> Valor Obras/ Serviços (R$)</t>
  </si>
  <si>
    <t xml:space="preserve"> Mês 01</t>
  </si>
  <si>
    <t xml:space="preserve"> %</t>
  </si>
  <si>
    <t xml:space="preserve"> Mês 02</t>
  </si>
  <si>
    <t xml:space="preserve"> Simples</t>
  </si>
  <si>
    <t xml:space="preserve"> Acumulado</t>
  </si>
  <si>
    <t>OBRA:</t>
  </si>
  <si>
    <t>MUNICÍPIO:</t>
  </si>
  <si>
    <t>TIPO DE BDI</t>
  </si>
  <si>
    <t>COM DESONERAÇÃO</t>
  </si>
  <si>
    <t>X</t>
  </si>
  <si>
    <t>SEM DESONERAÇÃO</t>
  </si>
  <si>
    <t>TIPO DE SERVIÇO</t>
  </si>
  <si>
    <t>CONSTRUÇÃO DE EDIFICAÇÕES</t>
  </si>
  <si>
    <t>CONSTRUÇÃO DE RODOVIAS E FERROVIAS</t>
  </si>
  <si>
    <t>CONSTRUÇÃO DE REDES DE ABASTECIMENTO DE ÁGUA, COLETA DE ESGOTO E CONSTRUÇÕES DE CORRELATAS</t>
  </si>
  <si>
    <t>CONSTRUÇÃO E MANUTENÇÃO DE ESTAÇÕES E REDES DE DISTRIBUIÇÃO DE ENERGIA ELÉTRICA</t>
  </si>
  <si>
    <t>OBRAS PORTUÁRIAS, MARÍTIMAS E FLUVIAIS</t>
  </si>
  <si>
    <t>FORNECIMENTO DE MATERIAIS</t>
  </si>
  <si>
    <t>ÍNDICES PERCENTUAIS</t>
  </si>
  <si>
    <t>min</t>
  </si>
  <si>
    <t>max</t>
  </si>
  <si>
    <t>ADMINISTRAÇÃO CENTRAL</t>
  </si>
  <si>
    <t>A =</t>
  </si>
  <si>
    <t>DESPESAS FINANCEIRAS</t>
  </si>
  <si>
    <t>DF =</t>
  </si>
  <si>
    <t>SEGURO, GARANTIA E RISCOS</t>
  </si>
  <si>
    <t>SEGURO + GARANTIA  (S + G) =</t>
  </si>
  <si>
    <t>RISCO (R) =</t>
  </si>
  <si>
    <t>LUCRO</t>
  </si>
  <si>
    <t>L =</t>
  </si>
  <si>
    <t>IMPOSTOS</t>
  </si>
  <si>
    <t>ISSQN</t>
  </si>
  <si>
    <t>PIS =</t>
  </si>
  <si>
    <t>COFINS =</t>
  </si>
  <si>
    <t xml:space="preserve">T = </t>
  </si>
  <si>
    <t>CÁLCULO</t>
  </si>
  <si>
    <t>LISTA DE ERROS</t>
  </si>
  <si>
    <t>AC =</t>
  </si>
  <si>
    <t>TAXA DE RATEIO DA ADMINISTRAÇÃO CENTRAL</t>
  </si>
  <si>
    <t>S + G =</t>
  </si>
  <si>
    <t>SEGURO E GARANTIA DO EMPREENDIMENTO</t>
  </si>
  <si>
    <t>R =</t>
  </si>
  <si>
    <t>TAXA DE RISCO</t>
  </si>
  <si>
    <t>TAXA DE DESPESAS FINANCEIRAS</t>
  </si>
  <si>
    <t>TAXA DE LUCRO</t>
  </si>
  <si>
    <t>T =</t>
  </si>
  <si>
    <t>TAXA DE TRIBUTOS</t>
  </si>
  <si>
    <t>BDI DE REFERÊNCIAS S/ INSS</t>
  </si>
  <si>
    <t>BDI DE REFERÊNCIAS C/ INSS</t>
  </si>
  <si>
    <t>MÍNIMO</t>
  </si>
  <si>
    <t>MÁXIMO</t>
  </si>
  <si>
    <t>BDI CALCULADO  =</t>
  </si>
  <si>
    <t>DE ACORDO COM:</t>
  </si>
  <si>
    <t>LEI Nº 12.546, DE 14 DE DEZEMBRO DE 2011</t>
  </si>
  <si>
    <t>LEI Nº 13.161, DE 31 DE AGOSTO DE 2015</t>
  </si>
  <si>
    <t>ACÓRDÃO Nº 2622/2013 – TCU – Plenário</t>
  </si>
  <si>
    <t>BDI CALCULADO</t>
  </si>
  <si>
    <t>2,08</t>
  </si>
  <si>
    <t>1,14</t>
  </si>
  <si>
    <t>CÓDIGO</t>
  </si>
  <si>
    <t>HORISTA
%</t>
  </si>
  <si>
    <t>MENSALISTA
%</t>
  </si>
  <si>
    <t>GRUPO A</t>
  </si>
  <si>
    <t>A1</t>
  </si>
  <si>
    <t>INSS</t>
  </si>
  <si>
    <t>A2</t>
  </si>
  <si>
    <t>SESI</t>
  </si>
  <si>
    <t>A3</t>
  </si>
  <si>
    <t>SENAI</t>
  </si>
  <si>
    <t>A4</t>
  </si>
  <si>
    <t>INCRA</t>
  </si>
  <si>
    <t>A5</t>
  </si>
  <si>
    <t>SEBRAE</t>
  </si>
  <si>
    <t>A6</t>
  </si>
  <si>
    <t>Salário Educação</t>
  </si>
  <si>
    <t>A7</t>
  </si>
  <si>
    <t>Seguro Contra Acidentes de Trabalho</t>
  </si>
  <si>
    <t>A8</t>
  </si>
  <si>
    <t>FGTS</t>
  </si>
  <si>
    <t>A9</t>
  </si>
  <si>
    <t>SECONCI</t>
  </si>
  <si>
    <t>GRUPO B</t>
  </si>
  <si>
    <t>B1</t>
  </si>
  <si>
    <t>Repouso Semanal Remunerado</t>
  </si>
  <si>
    <t>B2</t>
  </si>
  <si>
    <t>Feriados</t>
  </si>
  <si>
    <t>B3</t>
  </si>
  <si>
    <t>Auxílio - Enfermidade</t>
  </si>
  <si>
    <t>B4</t>
  </si>
  <si>
    <t>13º Salário</t>
  </si>
  <si>
    <t>B5</t>
  </si>
  <si>
    <t>Licença Paternidade</t>
  </si>
  <si>
    <t>B6</t>
  </si>
  <si>
    <t>Faltas Justificadas</t>
  </si>
  <si>
    <t>B7</t>
  </si>
  <si>
    <t>Dias de Chuvas</t>
  </si>
  <si>
    <t>B8</t>
  </si>
  <si>
    <t>Auxílio Acidente de Trabalho</t>
  </si>
  <si>
    <t>B9</t>
  </si>
  <si>
    <t>Férias Gozadas</t>
  </si>
  <si>
    <t>B10</t>
  </si>
  <si>
    <t>Salário Maternidade</t>
  </si>
  <si>
    <t>GRUPO C</t>
  </si>
  <si>
    <t>C1</t>
  </si>
  <si>
    <t>Aviso Prévio Indenizado</t>
  </si>
  <si>
    <t>C2</t>
  </si>
  <si>
    <t>Aviso Prévio Trabalhado</t>
  </si>
  <si>
    <t>C3</t>
  </si>
  <si>
    <t>Férias Indenizadas</t>
  </si>
  <si>
    <t>C4</t>
  </si>
  <si>
    <t>Depósito Rescisão Sem Justa Causa</t>
  </si>
  <si>
    <t>C5</t>
  </si>
  <si>
    <t>Indenização Adicional</t>
  </si>
  <si>
    <t>GRUPO D</t>
  </si>
  <si>
    <t>D1</t>
  </si>
  <si>
    <t>Reincidência de Grupo A sobre Grupo B</t>
  </si>
  <si>
    <t>D2</t>
  </si>
  <si>
    <t>Reincidência de Grupo A sobre Aviso Prévio Trabalhado e Reincidência do FGTS sobre Aviso Prévio Indenizado</t>
  </si>
  <si>
    <t>TOTAL(A+B+C+D)</t>
  </si>
  <si>
    <t>Não incide</t>
  </si>
  <si>
    <t>1.4</t>
  </si>
  <si>
    <t>2</t>
  </si>
  <si>
    <t>2.3</t>
  </si>
  <si>
    <t>3</t>
  </si>
  <si>
    <t>4</t>
  </si>
  <si>
    <t>4.1</t>
  </si>
  <si>
    <t>4.2</t>
  </si>
  <si>
    <t>5</t>
  </si>
  <si>
    <t>5.1</t>
  </si>
  <si>
    <t>1.5</t>
  </si>
  <si>
    <t>Local:</t>
  </si>
  <si>
    <t xml:space="preserve"> 1.4 </t>
  </si>
  <si>
    <t xml:space="preserve"> 2.3 </t>
  </si>
  <si>
    <t>0,50</t>
  </si>
  <si>
    <t>0,68</t>
  </si>
  <si>
    <t>0,85</t>
  </si>
  <si>
    <t>0,025</t>
  </si>
  <si>
    <t xml:space="preserve"> 4.1 </t>
  </si>
  <si>
    <t xml:space="preserve"> 4.2 </t>
  </si>
  <si>
    <t xml:space="preserve"> 5.1 </t>
  </si>
  <si>
    <t>4,76</t>
  </si>
  <si>
    <t>2,53</t>
  </si>
  <si>
    <t>2,22</t>
  </si>
  <si>
    <t>0,90</t>
  </si>
  <si>
    <t>1,38</t>
  </si>
  <si>
    <t>1,95</t>
  </si>
  <si>
    <t>1,73</t>
  </si>
  <si>
    <t>7,35</t>
  </si>
  <si>
    <t>9,93</t>
  </si>
  <si>
    <t>0,52</t>
  </si>
  <si>
    <t>4,37</t>
  </si>
  <si>
    <t>9,91</t>
  </si>
  <si>
    <t>2,33</t>
  </si>
  <si>
    <t>VALOR (R$)</t>
  </si>
  <si>
    <t xml:space="preserve"> Mês 03</t>
  </si>
  <si>
    <t>1</t>
  </si>
  <si>
    <t>PRÓPRIO</t>
  </si>
  <si>
    <t>SEINFRA</t>
  </si>
  <si>
    <t>ELABORAÇÃO DE PROJETOS EXECUTIVOS DE ENGENHARIA</t>
  </si>
  <si>
    <t>UT</t>
  </si>
  <si>
    <t>ORSE</t>
  </si>
  <si>
    <t>2.4</t>
  </si>
  <si>
    <t>5.2</t>
  </si>
  <si>
    <t>5.3</t>
  </si>
  <si>
    <t>6</t>
  </si>
  <si>
    <t>6.1</t>
  </si>
  <si>
    <t>6.2</t>
  </si>
  <si>
    <t>7</t>
  </si>
  <si>
    <t>VEDAÇÃO</t>
  </si>
  <si>
    <t>7.1</t>
  </si>
  <si>
    <t>7.2</t>
  </si>
  <si>
    <t>7.3</t>
  </si>
  <si>
    <t>7.4</t>
  </si>
  <si>
    <t>8</t>
  </si>
  <si>
    <t>8.1</t>
  </si>
  <si>
    <t>8.2</t>
  </si>
  <si>
    <t>8.3</t>
  </si>
  <si>
    <t>8.4</t>
  </si>
  <si>
    <t>9</t>
  </si>
  <si>
    <t>9.1</t>
  </si>
  <si>
    <t>10</t>
  </si>
  <si>
    <t>ESQUADRIAS</t>
  </si>
  <si>
    <t>10.1</t>
  </si>
  <si>
    <t>10.2</t>
  </si>
  <si>
    <t>11</t>
  </si>
  <si>
    <t>PINTURA</t>
  </si>
  <si>
    <t>11.1</t>
  </si>
  <si>
    <t>88489</t>
  </si>
  <si>
    <t>12</t>
  </si>
  <si>
    <t>COBERTURA</t>
  </si>
  <si>
    <t>12.1</t>
  </si>
  <si>
    <t>13</t>
  </si>
  <si>
    <t>13.1</t>
  </si>
  <si>
    <t>13.2</t>
  </si>
  <si>
    <t>C0479</t>
  </si>
  <si>
    <t>BUCHA E ARRUELA DE AÇO GALV. D= 20MM (3/4")</t>
  </si>
  <si>
    <t>C0480</t>
  </si>
  <si>
    <t>BUCHA E ARRUELA DE AÇO GALV. D= 25MM (1")</t>
  </si>
  <si>
    <t>91929</t>
  </si>
  <si>
    <t>91872</t>
  </si>
  <si>
    <t>ELETRODUTO RÍGIDO ROSCÁVEL, PVC, DN 32 MM (1"), PARA CIRCUITOS TERMINAIS, INSTALADO EM PAREDE - FORNECIMENTO E INSTALAÇÃO. AF_12/2015</t>
  </si>
  <si>
    <t>91953</t>
  </si>
  <si>
    <t>INTERRUPTOR SIMPLES (1 MÓDULO), 10A/250V, INCLUINDO SUPORTE E PLACA - FORNECIMENTO E INSTALAÇÃO. AF_12/2015</t>
  </si>
  <si>
    <t>92000</t>
  </si>
  <si>
    <t>PT</t>
  </si>
  <si>
    <t>DIVERSOS</t>
  </si>
  <si>
    <t>9537</t>
  </si>
  <si>
    <t>TOTAL GERAL COM BDI</t>
  </si>
  <si>
    <t>INSTALAÇÕES</t>
  </si>
  <si>
    <t>7,98</t>
  </si>
  <si>
    <t>198,90</t>
  </si>
  <si>
    <t xml:space="preserve"> 1.5 </t>
  </si>
  <si>
    <t xml:space="preserve"> C4584 </t>
  </si>
  <si>
    <t xml:space="preserve"> I2391 </t>
  </si>
  <si>
    <t xml:space="preserve"> I2543 </t>
  </si>
  <si>
    <t>5,23</t>
  </si>
  <si>
    <t xml:space="preserve"> 2.4 </t>
  </si>
  <si>
    <t>9,00</t>
  </si>
  <si>
    <t xml:space="preserve"> 5.2 </t>
  </si>
  <si>
    <t>3,38</t>
  </si>
  <si>
    <t>30,00</t>
  </si>
  <si>
    <t xml:space="preserve"> 5.3 </t>
  </si>
  <si>
    <t>1,3</t>
  </si>
  <si>
    <t>3,36</t>
  </si>
  <si>
    <t xml:space="preserve"> 6.1 </t>
  </si>
  <si>
    <t xml:space="preserve"> 6.2 </t>
  </si>
  <si>
    <t xml:space="preserve"> I0805 </t>
  </si>
  <si>
    <t>CIMENTO PORTLAND</t>
  </si>
  <si>
    <t xml:space="preserve"> I0108 </t>
  </si>
  <si>
    <t>AREIA GROSSA</t>
  </si>
  <si>
    <t>50,00</t>
  </si>
  <si>
    <t>0,7</t>
  </si>
  <si>
    <t>4,8</t>
  </si>
  <si>
    <t xml:space="preserve"> 88325 </t>
  </si>
  <si>
    <t>VIDRACEIRO COM ENCARGOS COMPLEMENTARES</t>
  </si>
  <si>
    <t xml:space="preserve"> 00010498 </t>
  </si>
  <si>
    <t>MASSA PARA VIDRO</t>
  </si>
  <si>
    <t xml:space="preserve"> 8.1 </t>
  </si>
  <si>
    <t xml:space="preserve"> 8.2 </t>
  </si>
  <si>
    <t xml:space="preserve"> 8.3 </t>
  </si>
  <si>
    <t>0,35</t>
  </si>
  <si>
    <t xml:space="preserve"> 8.4 </t>
  </si>
  <si>
    <t xml:space="preserve"> 9.1 </t>
  </si>
  <si>
    <t>1,07</t>
  </si>
  <si>
    <t xml:space="preserve"> 87373 </t>
  </si>
  <si>
    <t>ARGAMASSA TRAÇO 1:4 (CIMENTO E AREIA MÉDIA) PARA CONTRAPISO, PREPARO MANUAL. AF_06/2014</t>
  </si>
  <si>
    <t>3,42</t>
  </si>
  <si>
    <t xml:space="preserve"> 10.1 </t>
  </si>
  <si>
    <t xml:space="preserve"> 10.2 </t>
  </si>
  <si>
    <t xml:space="preserve"> 88315 </t>
  </si>
  <si>
    <t>SERRALHEIRO COM ENCARGOS COMPLEMENTARES</t>
  </si>
  <si>
    <t>1,8</t>
  </si>
  <si>
    <t>2,90</t>
  </si>
  <si>
    <t xml:space="preserve"> 11.1 </t>
  </si>
  <si>
    <t>4,58</t>
  </si>
  <si>
    <t xml:space="preserve"> 00007356 </t>
  </si>
  <si>
    <t>TINTA ACRILICA PREMIUM, COR BRANCO FOSCO</t>
  </si>
  <si>
    <t xml:space="preserve"> 88489 </t>
  </si>
  <si>
    <t>0,187</t>
  </si>
  <si>
    <t xml:space="preserve"> 12.1 </t>
  </si>
  <si>
    <t>14,75</t>
  </si>
  <si>
    <t xml:space="preserve"> 13.1 </t>
  </si>
  <si>
    <t xml:space="preserve"> 13.2 </t>
  </si>
  <si>
    <t>11,85</t>
  </si>
  <si>
    <t>7,30</t>
  </si>
  <si>
    <t xml:space="preserve"> C0479 </t>
  </si>
  <si>
    <t>BUCHA E ARRUELA DE AÇO GALV. D= 20mm (3/4")</t>
  </si>
  <si>
    <t xml:space="preserve"> I0042 </t>
  </si>
  <si>
    <t xml:space="preserve"> I0293 </t>
  </si>
  <si>
    <t>BUCHA DE FERRO GALVANIZADO 3/4''</t>
  </si>
  <si>
    <t xml:space="preserve"> I0134 </t>
  </si>
  <si>
    <t>ARRUELA DE FERRO GALVANIZADO 3/4''</t>
  </si>
  <si>
    <t xml:space="preserve"> I2312 </t>
  </si>
  <si>
    <t xml:space="preserve"> C0480 </t>
  </si>
  <si>
    <t>BUCHA E ARRUELA DE AÇO GALV. D= 25mm (1")</t>
  </si>
  <si>
    <t xml:space="preserve"> I0128 </t>
  </si>
  <si>
    <t>ARRUELA DE FERRO GALVANIZADO 1''</t>
  </si>
  <si>
    <t xml:space="preserve"> I0287 </t>
  </si>
  <si>
    <t>BUCHA DE FERRO GALVANIZADO 1''</t>
  </si>
  <si>
    <t>0,60</t>
  </si>
  <si>
    <t>0,71</t>
  </si>
  <si>
    <t>4,18</t>
  </si>
  <si>
    <t xml:space="preserve"> 91929 </t>
  </si>
  <si>
    <t xml:space="preserve"> 00001021 </t>
  </si>
  <si>
    <t>CABO DE COBRE, FLEXIVEL, CLASSE 4 OU 5, ISOLACAO EM PVC/A, ANTICHAMA BWF-B, COBERTURA PVC-ST1, ANTICHAMA BWF-B, 1 CONDUTOR, 0,6/1 KV, SECAO NOMINAL 4 MM2</t>
  </si>
  <si>
    <t>8,98</t>
  </si>
  <si>
    <t>1,015</t>
  </si>
  <si>
    <t xml:space="preserve"> 00001872 </t>
  </si>
  <si>
    <t>CAIXA DE PASSAGEM, EM PVC, DE 4" X 2", PARA ELETRODUTO FLEXIVEL CORRUGADO</t>
  </si>
  <si>
    <t>1,57</t>
  </si>
  <si>
    <t>5,19</t>
  </si>
  <si>
    <t xml:space="preserve"> 91872 </t>
  </si>
  <si>
    <t>0,194</t>
  </si>
  <si>
    <t xml:space="preserve"> 00002685 </t>
  </si>
  <si>
    <t>ELETRODUTO DE PVC RIGIDO ROSCAVEL DE 1 ", SEM LUVA</t>
  </si>
  <si>
    <t>9,31</t>
  </si>
  <si>
    <t>4,30</t>
  </si>
  <si>
    <t>3,20</t>
  </si>
  <si>
    <t>12,37</t>
  </si>
  <si>
    <t>Un</t>
  </si>
  <si>
    <t xml:space="preserve"> 91953 </t>
  </si>
  <si>
    <t xml:space="preserve"> 91952 </t>
  </si>
  <si>
    <t>INTERRUPTOR SIMPLES (1 MÓDULO), 10A/250V, SEM SUPORTE E SEM PLACA - FORNECIMENTO E INSTALAÇÃO. AF_12/2015</t>
  </si>
  <si>
    <t>pt</t>
  </si>
  <si>
    <t>8,0</t>
  </si>
  <si>
    <t>3,44</t>
  </si>
  <si>
    <t>2,80</t>
  </si>
  <si>
    <t>0,32</t>
  </si>
  <si>
    <t>15,03</t>
  </si>
  <si>
    <t>5,57</t>
  </si>
  <si>
    <t>4,94</t>
  </si>
  <si>
    <t>0,0191</t>
  </si>
  <si>
    <t>0,019</t>
  </si>
  <si>
    <t>8,62</t>
  </si>
  <si>
    <t>3,2</t>
  </si>
  <si>
    <t xml:space="preserve"> 9537 </t>
  </si>
  <si>
    <t xml:space="preserve"> 00000003 </t>
  </si>
  <si>
    <t>ACIDO MURIATICO, DILUICAO 10% A 12% PARA USO EM LIMPEZA</t>
  </si>
  <si>
    <t>1,16</t>
  </si>
  <si>
    <t>13,42</t>
  </si>
  <si>
    <t>4,77</t>
  </si>
  <si>
    <t>11,63</t>
  </si>
  <si>
    <t>16,70</t>
  </si>
  <si>
    <t>9,97</t>
  </si>
  <si>
    <t>18,38</t>
  </si>
  <si>
    <t xml:space="preserve"> 91692 </t>
  </si>
  <si>
    <t>SERRA CIRCULAR DE BANCADA COM MOTOR ELÉTRICO POTÊNCIA DE 5HP, COM COIFA PARA DISCO 10" - CHP DIURNO. AF_08/2015</t>
  </si>
  <si>
    <t xml:space="preserve"> 91693 </t>
  </si>
  <si>
    <t>SERRA CIRCULAR DE BANCADA COM MOTOR ELÉTRICO POTÊNCIA DE 5HP, COM COIFA PARA DISCO 10" - CHI DIURNO. AF_08/2015</t>
  </si>
  <si>
    <t>5,65</t>
  </si>
  <si>
    <t>7,37</t>
  </si>
  <si>
    <t>0,225</t>
  </si>
  <si>
    <t>4,67</t>
  </si>
  <si>
    <t>0,199</t>
  </si>
  <si>
    <t>23,40</t>
  </si>
  <si>
    <t>1,39</t>
  </si>
  <si>
    <t>COMPOSIÇÃO DE B.D.I.</t>
  </si>
  <si>
    <t>AVENIDA CAMPOS SALES, 1046 - CENTRO</t>
  </si>
  <si>
    <t>Endereço:</t>
  </si>
  <si>
    <r>
      <t>Cidade:</t>
    </r>
    <r>
      <rPr>
        <sz val="12"/>
        <rFont val="Arial"/>
        <family val="2"/>
      </rPr>
      <t xml:space="preserve"> </t>
    </r>
  </si>
  <si>
    <t>TERESINA-PI</t>
  </si>
  <si>
    <t>BDI:</t>
  </si>
  <si>
    <t>Encargos Sociais:</t>
  </si>
  <si>
    <t>REFORMA E AMBIENTAÇÃO PARA A ÁREA DE ATENDIMENTO NO ANDAR TÉRREO DO PRÉDIO DO SEBRAE/PI</t>
  </si>
  <si>
    <t>Serviço de Apoio às Micro e Pequenas Empresas - SEBRAE/PI</t>
  </si>
  <si>
    <t>SERVIÇO DE APOIO ÀS MICRO E PEQUENAS EMPRESAS - SEBRAE/PI</t>
  </si>
  <si>
    <r>
      <rPr>
        <b/>
        <sz val="12"/>
        <rFont val="Arial"/>
        <family val="2"/>
      </rPr>
      <t>BASES UTILIZADAS:</t>
    </r>
    <r>
      <rPr>
        <sz val="12"/>
        <rFont val="Arial"/>
        <family val="2"/>
      </rPr>
      <t xml:space="preserve"> SINAPI - 08/2018 - PI; ORSE - 07/2018 - SE; SEINFRA - 024 - CE; CPOS - 07/2018 - SP</t>
    </r>
  </si>
  <si>
    <r>
      <t xml:space="preserve">BASES UTILIZADAS: </t>
    </r>
    <r>
      <rPr>
        <sz val="12"/>
        <rFont val="Arial"/>
        <family val="2"/>
      </rPr>
      <t>SINAPI - 08/2018 - PI; ORSE - 07/2018 - SE; SEINFRA - 024 - CE; CPOS - 07/2018 - SP</t>
    </r>
  </si>
  <si>
    <t>Valor Unit
Sem BDI</t>
  </si>
  <si>
    <t>Valor Unit
Com BDI</t>
  </si>
  <si>
    <t>C-0008</t>
  </si>
  <si>
    <t>TAXAS E EMOLUMENTOS</t>
  </si>
  <si>
    <t>C-0007</t>
  </si>
  <si>
    <t>MOBILIZAÇÃO E DESMOBILIZAÇÃO DE EQUIPAMENTOS E FERRAMENTAS</t>
  </si>
  <si>
    <t>98458</t>
  </si>
  <si>
    <t>Tapume em estrutura de madeira com chapas de compensado 12mm pintado</t>
  </si>
  <si>
    <t>C-0006</t>
  </si>
  <si>
    <t>PROJETO COMPLEMENTAR DE INSTALAÇÕES ELÉTRICAS</t>
  </si>
  <si>
    <t>PLACA DE OBRA</t>
  </si>
  <si>
    <t>2.5</t>
  </si>
  <si>
    <t>2.6</t>
  </si>
  <si>
    <t>2.7</t>
  </si>
  <si>
    <t>2.8</t>
  </si>
  <si>
    <t>4715</t>
  </si>
  <si>
    <t>Remoção de esquadria em vidro temperado</t>
  </si>
  <si>
    <t>97622</t>
  </si>
  <si>
    <t>DEMOLIÇÃO DE ALVENARIA</t>
  </si>
  <si>
    <t>04.09.060</t>
  </si>
  <si>
    <t>CPOS</t>
  </si>
  <si>
    <t>Retirada de corrimão existente</t>
  </si>
  <si>
    <t>97644</t>
  </si>
  <si>
    <t>REMOÇÃO DE PORTAS</t>
  </si>
  <si>
    <t>85421</t>
  </si>
  <si>
    <t>REMOCAO DE ESPELHO</t>
  </si>
  <si>
    <t>C4633</t>
  </si>
  <si>
    <t>REMOÇÃO DE BALCÃO</t>
  </si>
  <si>
    <t>97641</t>
  </si>
  <si>
    <t>REMOÇÃO DE FORRO EXISTENTE</t>
  </si>
  <si>
    <t>C-0002</t>
  </si>
  <si>
    <t>REMOÇÃO DE INSTALAÇÕES EXISTENTES</t>
  </si>
  <si>
    <t>DEMOLIÇÃO</t>
  </si>
  <si>
    <t>3.3</t>
  </si>
  <si>
    <t>PAVIMENTAÇÃO</t>
  </si>
  <si>
    <t>87702</t>
  </si>
  <si>
    <t>Regularização com argamassa de cimento e areia, armada com tela galvanizada</t>
  </si>
  <si>
    <t>87263</t>
  </si>
  <si>
    <t>Assentamento de porcelanato Eliane Evora Deck Canela 60x60</t>
  </si>
  <si>
    <t>98673</t>
  </si>
  <si>
    <t>Piso vinílico com efeito madeirado cor cinza escuro em réguas esp=3,2 mm, recomendado para uso comercial pesado, aplicado sobre base regularizada</t>
  </si>
  <si>
    <t>87508</t>
  </si>
  <si>
    <t>ALVENARIA EM BLOCO CERÂMICO ASSENTADO COM ARGAMASSA DE CIMENTO E AREIA</t>
  </si>
  <si>
    <t>72120</t>
  </si>
  <si>
    <t>Divisoria em vidro temperado 10mm com ferragens</t>
  </si>
  <si>
    <t>REVESTIMENTO</t>
  </si>
  <si>
    <t>87902</t>
  </si>
  <si>
    <t>CHAPISCO</t>
  </si>
  <si>
    <t>87528</t>
  </si>
  <si>
    <t>EMBOÇO</t>
  </si>
  <si>
    <t>C-0009</t>
  </si>
  <si>
    <t>Painel ripado em placa diagonal ripada 49x49cm, utilizada em parede interna</t>
  </si>
  <si>
    <t>VIDROS</t>
  </si>
  <si>
    <t>3657</t>
  </si>
  <si>
    <t>Vidro laminado para parapeito</t>
  </si>
  <si>
    <t>11556</t>
  </si>
  <si>
    <t>Porta em vidro temperado jateado com ferrolho</t>
  </si>
  <si>
    <t>7.5</t>
  </si>
  <si>
    <t>7.6</t>
  </si>
  <si>
    <t>7.7</t>
  </si>
  <si>
    <t>7.8</t>
  </si>
  <si>
    <t>7.9</t>
  </si>
  <si>
    <t>7.1.1</t>
  </si>
  <si>
    <t>7.1.2</t>
  </si>
  <si>
    <t>7.1.3</t>
  </si>
  <si>
    <t>7.1.4</t>
  </si>
  <si>
    <t>7.1.5</t>
  </si>
  <si>
    <t>7.1.6</t>
  </si>
  <si>
    <t>7.1.7</t>
  </si>
  <si>
    <t>7.1.8</t>
  </si>
  <si>
    <t>7.1.9</t>
  </si>
  <si>
    <t>7.1.10</t>
  </si>
  <si>
    <t>7.1.11</t>
  </si>
  <si>
    <t>7.1.12</t>
  </si>
  <si>
    <t>7.1.13</t>
  </si>
  <si>
    <t>7.1.14</t>
  </si>
  <si>
    <t>7.1.15</t>
  </si>
  <si>
    <t>7.1.16</t>
  </si>
  <si>
    <t>7.2.1</t>
  </si>
  <si>
    <t>7.2.2</t>
  </si>
  <si>
    <t>7.2.3</t>
  </si>
  <si>
    <t>7.2.4</t>
  </si>
  <si>
    <t>7.2.5</t>
  </si>
  <si>
    <t>7.2.6</t>
  </si>
  <si>
    <t>7.2.7</t>
  </si>
  <si>
    <t>7.2.8</t>
  </si>
  <si>
    <t>7.2.9</t>
  </si>
  <si>
    <t>7.2.10</t>
  </si>
  <si>
    <t>7.2.11</t>
  </si>
  <si>
    <t>7.3.1</t>
  </si>
  <si>
    <t>7.3.2</t>
  </si>
  <si>
    <t>7.3.3</t>
  </si>
  <si>
    <t>7.3.4</t>
  </si>
  <si>
    <t>7.3.5</t>
  </si>
  <si>
    <t>7.3.6</t>
  </si>
  <si>
    <t>7.4.1</t>
  </si>
  <si>
    <t>7.4.2</t>
  </si>
  <si>
    <t>7.4.3</t>
  </si>
  <si>
    <t>7.4.4</t>
  </si>
  <si>
    <t>7.4.5</t>
  </si>
  <si>
    <t>7.4.6</t>
  </si>
  <si>
    <t>7.4.7</t>
  </si>
  <si>
    <t>8359</t>
  </si>
  <si>
    <t>Fornecimento e instalação de eletrocalha perfurada 100 x   50 x 3000 mm (ref. mopa ou similar) com tampa</t>
  </si>
  <si>
    <t>9522</t>
  </si>
  <si>
    <t>Suporte horizontal 100 x 50 mm para fixação de eletrocalha metálica (ref.: mopa ou similar)</t>
  </si>
  <si>
    <t>723</t>
  </si>
  <si>
    <t>Fornecimento e instalação de saída horizontal para eletroduto 3/4" (ref. vl 33 valemam ou similar)</t>
  </si>
  <si>
    <t>11969</t>
  </si>
  <si>
    <t>Luva sem rosca UNIDUT ø=3/4"</t>
  </si>
  <si>
    <t>95730</t>
  </si>
  <si>
    <t>ELETRODUTO RÍGIDO SOLDÁVEL, PVC, DN 25 MM (3/4), APARENTE, INSTALADO EM PAREDE - FORNECIMENTO E INSTALAÇÃO. AF_11/2016_P</t>
  </si>
  <si>
    <t>91914</t>
  </si>
  <si>
    <t>CURVA 90 GRAUS PARA ELETRODUTO, PVC, ROSCÁVEL, DN 25 MM (3/4"), PARA CIRCUITOS TERMINAIS, INSTALADA EM PAREDE - FORNECIMENTO E INSTALAÇÃO. AF_12/2015</t>
  </si>
  <si>
    <t>91917</t>
  </si>
  <si>
    <t>CURVA 90 GRAUS PARA ELETRODUTO, PVC, ROSCÁVEL, DN 32 MM (1"), PARA CIRCUITOS TERMINAIS, INSTALADA EM PAREDE - FORNECIMENTO E INSTALAÇÃO. AF_12/2015</t>
  </si>
  <si>
    <t>724</t>
  </si>
  <si>
    <t>Fornecimento e instalação de saída horizontal para eletroduto 1" (ref. vl 33 valemam ou similar)</t>
  </si>
  <si>
    <t>Luva sem rosca UNIDUT ø=1 " C- PB</t>
  </si>
  <si>
    <t>4037</t>
  </si>
  <si>
    <t>Caixa de passagem em alumínio 4x2"</t>
  </si>
  <si>
    <t>8441</t>
  </si>
  <si>
    <t>Abraçadeira metálica tipo "D" de 3/4"</t>
  </si>
  <si>
    <t>90462</t>
  </si>
  <si>
    <t>PERFILADO DE SEÇÃO 38X38 MM PARA SUPORTE DE ATÉ 3 TUBOS VERTICAIS. AF_05/2015</t>
  </si>
  <si>
    <t>91936</t>
  </si>
  <si>
    <t>CAIXA OCTOGONAL 4" X 4", PVC, INSTALADA EM LAJE - FORNECIMENTO E INSTALAÇÃO. AF_12/2015</t>
  </si>
  <si>
    <t>91927</t>
  </si>
  <si>
    <t>CABO DE COBRE FLEXÍVEL ISOLADO, 2,5 MM²,  NA COR VERMELHA</t>
  </si>
  <si>
    <t>CABO DE COBRE FLEXÍVEL ISOLADO, 2,5 MM², NA COR PRETA</t>
  </si>
  <si>
    <t>CABO DE COBRE FLEXÍVEL ISOLADO, 2,5 MM²,  NA COR AZUL</t>
  </si>
  <si>
    <t>CABO DE COBRE FLEXÍVEL ISOLADO, 2,5 MM²,  NA COR VERDE</t>
  </si>
  <si>
    <t>CABO DE COBRE FLEXÍVEL ISOLADO, 4 MM²,  NA COR PRETA</t>
  </si>
  <si>
    <t>CABO DE COBRE FLEXÍVEL ISOLADO, 4 MM²,  NA COR AZUL</t>
  </si>
  <si>
    <t>CABO DE COBRE FLEXÍVEL ISOLADO,  NA COR VERDE</t>
  </si>
  <si>
    <t>92984</t>
  </si>
  <si>
    <t>CABO DE COBRE FLEXÍVEL ISOLADO, 25 MM² - 1,0 KV</t>
  </si>
  <si>
    <t>92990</t>
  </si>
  <si>
    <t>CABO DE COBRE FLEXÍVEL ISOLADO, 70 MM², - 1,0 KV</t>
  </si>
  <si>
    <t>92988</t>
  </si>
  <si>
    <t>CABO DE COBRE FLEXÍVEL ISOLADO, 50 MM² - 1,0 KV</t>
  </si>
  <si>
    <t>11413</t>
  </si>
  <si>
    <t>Cabo PP 3x1,5 mm</t>
  </si>
  <si>
    <t>9004</t>
  </si>
  <si>
    <t>Disjuntor tripolar  80 A</t>
  </si>
  <si>
    <t>93671</t>
  </si>
  <si>
    <t>DISJUNTOR TRIPOLAR 32A</t>
  </si>
  <si>
    <t>93670</t>
  </si>
  <si>
    <t>DISJUNTOR TRIPOLAR 25A</t>
  </si>
  <si>
    <t>93657</t>
  </si>
  <si>
    <t>DISJUNTOR MONOPOLAR 32A</t>
  </si>
  <si>
    <t>C4562</t>
  </si>
  <si>
    <t>SUPRESSOR DE SURTO - 40 kA</t>
  </si>
  <si>
    <t>12226</t>
  </si>
  <si>
    <t>Quadro de distribuição 24 circuitos, padrão DIN, barramento 100A</t>
  </si>
  <si>
    <t>8078</t>
  </si>
  <si>
    <t>Disjuntor tripolar 125A</t>
  </si>
  <si>
    <t>93656</t>
  </si>
  <si>
    <t>DISJUNTOR MONOPOLAR 25A</t>
  </si>
  <si>
    <t>93655</t>
  </si>
  <si>
    <t>DISJUNTOR MONOPOLAR 20A</t>
  </si>
  <si>
    <t>93654</t>
  </si>
  <si>
    <t>DISJUNTOR MONOPOLAR 16A</t>
  </si>
  <si>
    <t>93653</t>
  </si>
  <si>
    <t>DISJUNTOR MONOPOLAR 10A</t>
  </si>
  <si>
    <t>12230</t>
  </si>
  <si>
    <t>Quadro de distribuição 40 circuitos, padrão DIN, barramento 150A</t>
  </si>
  <si>
    <t>7.5.1</t>
  </si>
  <si>
    <t>7.5.2</t>
  </si>
  <si>
    <t>7.5.3</t>
  </si>
  <si>
    <t>7.5.4</t>
  </si>
  <si>
    <t>7.5.5</t>
  </si>
  <si>
    <t>7.5.6</t>
  </si>
  <si>
    <t>7.5.7</t>
  </si>
  <si>
    <t>780</t>
  </si>
  <si>
    <t>Tomada 2p+t, ABNT, 10 A, para piso, com placa em metal amarelo e caixa pvc</t>
  </si>
  <si>
    <t>778</t>
  </si>
  <si>
    <t>Tomada de piso para telefone, metal, 4" x 2" RJ11 com placa de latão</t>
  </si>
  <si>
    <t>98308</t>
  </si>
  <si>
    <t>TOMADA PARA TELEFONE RJ11 - FORNECIMENTO E INSTALAÇÃO. AF_03/2018</t>
  </si>
  <si>
    <t>91959</t>
  </si>
  <si>
    <t>INTERRUPTOR SIMPLES (2 MÓDULOS), 10A/250V, INCLUINDO SUPORTE E PLACA - FORNECIMENTO E INSTALAÇÃO. AF_12/2015</t>
  </si>
  <si>
    <t>91967</t>
  </si>
  <si>
    <t>INTERRUPTOR SIMPLES (3 MÓDULOS), 10A/250V, INCLUINDO SUPORTE E PLACA - FORNECIMENTO E INSTALAÇÃO. AF_12/2015</t>
  </si>
  <si>
    <t>7.6.1</t>
  </si>
  <si>
    <t>7.6.2</t>
  </si>
  <si>
    <t>7.6.3</t>
  </si>
  <si>
    <t>7.6.4</t>
  </si>
  <si>
    <t>7.7.1</t>
  </si>
  <si>
    <t>7.8.1</t>
  </si>
  <si>
    <t>7.9.1</t>
  </si>
  <si>
    <t>41.31.060</t>
  </si>
  <si>
    <t>Luminária LED quadrada de embutir com difusor em acrílico translúcido, 4000 K, fluxo luminoso de 3400 a 3596 lm, potência de 32 a 36 W</t>
  </si>
  <si>
    <t>41.31.080</t>
  </si>
  <si>
    <t>Luminária LED redonda de embutir com difusor em acrílico translúcido, 4000 K, fluxo luminoso de 1300 a 1600 lm, potência de 15 a 16 W</t>
  </si>
  <si>
    <t>C-0001</t>
  </si>
  <si>
    <t>Luminária tipo Arandela para uso externo e interno - código (9625 - ORSE) modificado</t>
  </si>
  <si>
    <t>12022</t>
  </si>
  <si>
    <t>Luminária de sobrepor para lâmpada fluorescente ou tubo led 2 x 32/40 w  completa</t>
  </si>
  <si>
    <t>C-0004</t>
  </si>
  <si>
    <t>Ponto para instalação de split</t>
  </si>
  <si>
    <t>9421</t>
  </si>
  <si>
    <t>Remoção de catraca</t>
  </si>
  <si>
    <t>C0544</t>
  </si>
  <si>
    <t>CABO VÍDEO COAXIAL</t>
  </si>
  <si>
    <t>ELETRODUTO PVC SOLDAVEL, DN 25 MM</t>
  </si>
  <si>
    <t>8.5</t>
  </si>
  <si>
    <t>8.6</t>
  </si>
  <si>
    <t>8.7</t>
  </si>
  <si>
    <t>8.8</t>
  </si>
  <si>
    <t>C-0010</t>
  </si>
  <si>
    <t>Relocação de corrimão em inox existente</t>
  </si>
  <si>
    <t>C-0005</t>
  </si>
  <si>
    <t>Guarda-corpo em inox para receber vidro</t>
  </si>
  <si>
    <t>11906</t>
  </si>
  <si>
    <t>Porta em vidro temperado com suporte em inox para acesso cadeirante</t>
  </si>
  <si>
    <t>Porta de abrir em vidro temperado com mola e ferragens</t>
  </si>
  <si>
    <t>C-0011</t>
  </si>
  <si>
    <t>Porta de correr em vidro temperado (3,50 x 2,10m)</t>
  </si>
  <si>
    <t>C-0012</t>
  </si>
  <si>
    <t>Porta de correr automática em vidro temperado (3,00 x 2,10m)</t>
  </si>
  <si>
    <t>C-0013</t>
  </si>
  <si>
    <t>Porta de correr automática em vidro temperado (3,65 x 2,10m)</t>
  </si>
  <si>
    <t>C-0014</t>
  </si>
  <si>
    <t>Porta de correr automática em vidro temperado (2,65 x 2,10m)</t>
  </si>
  <si>
    <t>GRANITOS</t>
  </si>
  <si>
    <t>C0358</t>
  </si>
  <si>
    <t>BANCADA DE GRANITO PRETO C/BOLEAMENTO DUPLO (COLOCADO)</t>
  </si>
  <si>
    <t>C-0003</t>
  </si>
  <si>
    <t>Pérgola em alumínio composto madeirado e policarbonato composto</t>
  </si>
  <si>
    <t>FORRO</t>
  </si>
  <si>
    <t>C4480</t>
  </si>
  <si>
    <t>FORRO EM FIBRA MINERAL E=12CM COR BRANCA</t>
  </si>
  <si>
    <t>Tinta acrilica branco neve com massa - paredes</t>
  </si>
  <si>
    <t>10033</t>
  </si>
  <si>
    <t>Retirada de entulho em container com transporte do material</t>
  </si>
  <si>
    <t>LIMPEZA DA OBRA</t>
  </si>
  <si>
    <t>TAPUME EM ESTRUTURA DE MADEIRA COM CHAPAS DE COMPENSADO 12MM PINTADO</t>
  </si>
  <si>
    <t>REMOÇÃO DE ESQUADRIA EM VIDRO TEMPERADO</t>
  </si>
  <si>
    <t>RETIRADA DE CORRIMÃO EXISTENTE</t>
  </si>
  <si>
    <t>REGULARIZAÇÃO COM ARGAMASSA DE CIMENTO E AREIA, ARMADA COM TELA GALVANIZADA</t>
  </si>
  <si>
    <t>ASSENTAMENTO DE PORCELANATO ELIANE EVORA DECK CANELA 60X60</t>
  </si>
  <si>
    <t>PISO VINÍLICO COM EFEITO MADEIRADO COR CINZA ESCURO EM RÉGUAS ESP=3,2 MM, RECOMENDADO PARA USO COMERCIAL PESADO, APLICADO SOBRE BASE REGULARIZADA</t>
  </si>
  <si>
    <t>DIVISORIA EM VIDRO TEMPERADO 10MM COM FERRAGENS</t>
  </si>
  <si>
    <t>PAINEL RIPADO EM PLACA DIAGONAL RIPADA 49X49CM, UTILIZADA EM PAREDE INTERNA</t>
  </si>
  <si>
    <t>VIDRO LAMINADO PARA PARAPEITO</t>
  </si>
  <si>
    <t>PORTA EM VIDRO TEMPERADO JATEADO COM FERROLHO</t>
  </si>
  <si>
    <t>EXECUÇÃO DE INSTALAÇÕES: INFRAESTRUTURA ELÉTRICA REDE GERAL INTERNA</t>
  </si>
  <si>
    <t>FORNECIMENTO E INSTALAÇÃO DE ELETROCALHA PERFURADA 100 X   50 X 3000 MM (REF. MOPA OU SIMILAR) COM TAMPA</t>
  </si>
  <si>
    <t>SUPORTE HORIZONTAL 100 X 50 MM PARA FIXAÇÃO DE ELETROCALHA METÁLICA (REF.: MOPA OU SIMILAR)</t>
  </si>
  <si>
    <t>FORNECIMENTO E INSTALAÇÃO DE SAÍDA HORIZONTAL PARA ELETRODUTO 3/4" (REF. VL 33 VALEMAM OU SIMILAR)</t>
  </si>
  <si>
    <t>LUVA SEM ROSCA UNIDUT Ø=3/4"</t>
  </si>
  <si>
    <t>FORNECIMENTO E INSTALAÇÃO DE SAÍDA HORIZONTAL PARA ELETRODUTO 1" (REF. VL 33 VALEMAM OU SIMILAR)</t>
  </si>
  <si>
    <t>LUVA SEM ROSCA UNIDUT Ø=1 " C- PB</t>
  </si>
  <si>
    <t>CAIXA DE PASSAGEM EM ALUMÍNIO 4X2"</t>
  </si>
  <si>
    <t>ABRAÇADEIRA METÁLICA TIPO "D" DE 3/4"</t>
  </si>
  <si>
    <t>EXECUÇÃO DE INSTALAÇÕES: CABOS ELÉTRICOS</t>
  </si>
  <si>
    <t>CABO PP 3X1,5 MM</t>
  </si>
  <si>
    <t>EXECUÇÃO DE INSTALAÇÕES:QDL SPLIT</t>
  </si>
  <si>
    <t>DISJUNTOR TRIPOLAR  80 A</t>
  </si>
  <si>
    <t>SUPRESSOR DE SURTO - 40 KA</t>
  </si>
  <si>
    <t>QUADRO DE DISTRIBUIÇÃO 24 CIRCUITOS, PADRÃO DIN, BARRAMENTO 100A</t>
  </si>
  <si>
    <t>EXECUÇÃO DE INSTALAÇÕES: QDL ILUMINAÇÃO E TOMADAS</t>
  </si>
  <si>
    <t>DISJUNTOR TRIPOLAR 125A</t>
  </si>
  <si>
    <t>QUADRO DE DISTRIBUIÇÃO 40 CIRCUITOS, PADRÃO DIN, BARRAMENTO 150A</t>
  </si>
  <si>
    <t>EXECUÇÃO DE INSTALAÇÕES: ACABAMENTOS</t>
  </si>
  <si>
    <t>TOMADA 2P+T, ABNT, 10 A, PARA PISO, COM PLACA EM METAL AMARELO E CAIXA PVC</t>
  </si>
  <si>
    <t>TOMADA DE PISO PARA TELEFONE, METAL, 4" X 2" RJ11 COM PLACA DE LATÃO</t>
  </si>
  <si>
    <t>EXECUÇÃO DE INSTALAÇÕES: LUMINÁRIAS</t>
  </si>
  <si>
    <t>LUMINÁRIA LED QUADRADA DE EMBUTIR COM DIFUSOR EM ACRÍLICO TRANSLÚCIDO, 4000 K, FLUXO LUMINOSO DE 3400 A 3596 LM, POTÊNCIA DE 32 A 36 W</t>
  </si>
  <si>
    <t>LUMINÁRIA LED REDONDA DE EMBUTIR COM DIFUSOR EM ACRÍLICO TRANSLÚCIDO, 4000 K, FLUXO LUMINOSO DE 1300 A 1600 LM, POTÊNCIA DE 15 A 16 W</t>
  </si>
  <si>
    <t>LUMINÁRIA TIPO ARANDELA PARA USO EXTERNO E INTERNO - CÓDIGO (9625 - ORSE) MODIFICADO</t>
  </si>
  <si>
    <t>LUMINÁRIA DE SOBREPOR PARA LÂMPADA FLUORESCENTE OU TUBO LED 2 X 32/40 W  COMPLETA</t>
  </si>
  <si>
    <t>EXECUÇÃO DE INSTALAÇÕES: AR CONDICIONADOS</t>
  </si>
  <si>
    <t>PONTO PARA INSTALAÇÃO DE SPLIT</t>
  </si>
  <si>
    <t>EXECUÇÃO DE INSTALAÇÕES: CATRACAS</t>
  </si>
  <si>
    <t>REMOÇÃO DE CATRACA</t>
  </si>
  <si>
    <t>EXECUÇÃO DE INSTALAÇÕES: SISTEMA DE CFTV SEGURANÇA</t>
  </si>
  <si>
    <t>RELOCAÇÃO DE CORRIMÃO EM INOX EXISTENTE</t>
  </si>
  <si>
    <t>GUARDA-CORPO EM INOX PARA RECEBER VIDRO</t>
  </si>
  <si>
    <t>PORTA EM VIDRO TEMPERADO COM SUPORTE EM INOX PARA ACESSO CADEIRANTE</t>
  </si>
  <si>
    <t>PORTA DE ABRIR EM VIDRO TEMPERADO COM MOLA E FERRAGENS</t>
  </si>
  <si>
    <t>PORTA DE CORRER EM VIDRO TEMPERADO (3,50 X 2,10M)</t>
  </si>
  <si>
    <t>PORTA DE CORRER AUTOMÁTICA EM VIDRO TEMPERADO (3,00 X 2,10M)</t>
  </si>
  <si>
    <t>PORTA DE CORRER AUTOMÁTICA EM VIDRO TEMPERADO (3,65 X 2,10M)</t>
  </si>
  <si>
    <t>PORTA DE CORRER AUTOMÁTICA EM VIDRO TEMPERADO (2,65 X 2,10M)</t>
  </si>
  <si>
    <t>PÉRGOLA EM ALUMÍNIO COMPOSTO MADEIRADO E POLICARBONATO COMPOSTO</t>
  </si>
  <si>
    <t>TINTA ACRILICA BRANCO NEVE COM MASSA - PAREDES</t>
  </si>
  <si>
    <t>RETIRADA DE ENTULHO EM CONTAINER COM TRANSPORTE DO MATERIAL</t>
  </si>
  <si>
    <t>par</t>
  </si>
  <si>
    <t>ENCARGOS SOCIAIS SOBRE MÃO-DE-OBRA SEM DESONERAÇÃO</t>
  </si>
  <si>
    <t xml:space="preserve"> C-0008 </t>
  </si>
  <si>
    <t xml:space="preserve"> I-0001 </t>
  </si>
  <si>
    <t>L.S. =&gt;</t>
  </si>
  <si>
    <t>M.O com L.S. =&gt;</t>
  </si>
  <si>
    <t>Valor com BDI =&gt;</t>
  </si>
  <si>
    <t>2,43</t>
  </si>
  <si>
    <t xml:space="preserve"> C-0007 </t>
  </si>
  <si>
    <t>1.565,36</t>
  </si>
  <si>
    <t xml:space="preserve"> I-0002 </t>
  </si>
  <si>
    <t>MOBILIZAÇÃO E DESMOBILIZAÇÃO DE EQUIPAMENTOS</t>
  </si>
  <si>
    <t>1.956,70</t>
  </si>
  <si>
    <t xml:space="preserve"> 98458 </t>
  </si>
  <si>
    <t>78,43</t>
  </si>
  <si>
    <t>0,0044</t>
  </si>
  <si>
    <t>23,66</t>
  </si>
  <si>
    <t>22,01</t>
  </si>
  <si>
    <t>0,6127</t>
  </si>
  <si>
    <t>18,63</t>
  </si>
  <si>
    <t>0,2042</t>
  </si>
  <si>
    <t>15,71</t>
  </si>
  <si>
    <t xml:space="preserve"> 94974 </t>
  </si>
  <si>
    <t>CONCRETO MAGRO PARA LASTRO, TRAÇO 1:4,5:4,5 (CIMENTO/ AREIA MÉDIA/ BRITA 1)  - PREPARO MANUAL. AF_07/2016</t>
  </si>
  <si>
    <t>329,74</t>
  </si>
  <si>
    <t xml:space="preserve"> 00003992 </t>
  </si>
  <si>
    <t>TABUA DE MADEIRA APARELHADA *2,5 X 30* CM, MACARANDUBA, ANGELIM OU EQUIVALENTE DA REGIAO</t>
  </si>
  <si>
    <t>1,6923</t>
  </si>
  <si>
    <t>20,13</t>
  </si>
  <si>
    <t>0,0428</t>
  </si>
  <si>
    <t xml:space="preserve"> 00004433 </t>
  </si>
  <si>
    <t>PECA DE MADEIRA NAO APARELHADA *7,5 X 7,5* CM (3 X 3 ") MACARANDUBA, ANGELIM OU EQUIVALENTE DA REGIAO</t>
  </si>
  <si>
    <t>1,2273</t>
  </si>
  <si>
    <t>9,07</t>
  </si>
  <si>
    <t xml:space="preserve"> 00001350 </t>
  </si>
  <si>
    <t>CHAPA DE MADEIRA COMPENSADA RESINADA PARA FORMA DE CONCRETO, DE *2,2 X 1,1* M, E = 10 MM</t>
  </si>
  <si>
    <t>0,4339</t>
  </si>
  <si>
    <t>39,75</t>
  </si>
  <si>
    <t>11,22</t>
  </si>
  <si>
    <t>98,03</t>
  </si>
  <si>
    <t xml:space="preserve"> C-0006 </t>
  </si>
  <si>
    <t>96,3081</t>
  </si>
  <si>
    <t>31,15</t>
  </si>
  <si>
    <t>279,88</t>
  </si>
  <si>
    <t>14,71</t>
  </si>
  <si>
    <t>239,01</t>
  </si>
  <si>
    <t>3,94</t>
  </si>
  <si>
    <t>9,15</t>
  </si>
  <si>
    <t>6,40</t>
  </si>
  <si>
    <t>34,00</t>
  </si>
  <si>
    <t>349,85</t>
  </si>
  <si>
    <t xml:space="preserve"> 4715 </t>
  </si>
  <si>
    <t xml:space="preserve"> 10549 </t>
  </si>
  <si>
    <t>Encargos Complementares - Servente</t>
  </si>
  <si>
    <t xml:space="preserve"> 10550 </t>
  </si>
  <si>
    <t>Encargos Complementares - Pedreiro</t>
  </si>
  <si>
    <t>2,44</t>
  </si>
  <si>
    <t>13,68</t>
  </si>
  <si>
    <t>SERVENTE DE OBRAS</t>
  </si>
  <si>
    <t>9,72</t>
  </si>
  <si>
    <t>8,18</t>
  </si>
  <si>
    <t>12,38</t>
  </si>
  <si>
    <t xml:space="preserve"> 97622 </t>
  </si>
  <si>
    <t>38,40</t>
  </si>
  <si>
    <t>2,3248</t>
  </si>
  <si>
    <t>18,74</t>
  </si>
  <si>
    <t>26,08</t>
  </si>
  <si>
    <t>48,00</t>
  </si>
  <si>
    <t xml:space="preserve"> 04.09.060 </t>
  </si>
  <si>
    <t xml:space="preserve"> B.01.000.010139 </t>
  </si>
  <si>
    <t>Pedreiro</t>
  </si>
  <si>
    <t>18,27</t>
  </si>
  <si>
    <t xml:space="preserve"> B.01.000.010146 </t>
  </si>
  <si>
    <t>Servente</t>
  </si>
  <si>
    <t>15,02</t>
  </si>
  <si>
    <t xml:space="preserve"> 97644 </t>
  </si>
  <si>
    <t>6,25</t>
  </si>
  <si>
    <t>0,2582</t>
  </si>
  <si>
    <t>0,1315</t>
  </si>
  <si>
    <t>7,81</t>
  </si>
  <si>
    <t xml:space="preserve"> 2.5 </t>
  </si>
  <si>
    <t xml:space="preserve"> 85421 </t>
  </si>
  <si>
    <t>10,78</t>
  </si>
  <si>
    <t>15,69</t>
  </si>
  <si>
    <t>7,40</t>
  </si>
  <si>
    <t>13,47</t>
  </si>
  <si>
    <t xml:space="preserve"> 2.6 </t>
  </si>
  <si>
    <t xml:space="preserve"> C4633 </t>
  </si>
  <si>
    <t>94,47</t>
  </si>
  <si>
    <t xml:space="preserve"> I8633 </t>
  </si>
  <si>
    <t>DISCO DIAMANTADO PARA MÁQUINA DE CORTE</t>
  </si>
  <si>
    <t>44,22</t>
  </si>
  <si>
    <t xml:space="preserve"> I1227 </t>
  </si>
  <si>
    <t>GRANITEIRO/MAMORISTA</t>
  </si>
  <si>
    <t>15,58</t>
  </si>
  <si>
    <t xml:space="preserve"> I8632 </t>
  </si>
  <si>
    <t>MÁQUINA DE CORTE</t>
  </si>
  <si>
    <t>8,87</t>
  </si>
  <si>
    <t>10,56</t>
  </si>
  <si>
    <t>39,38</t>
  </si>
  <si>
    <t>118,08</t>
  </si>
  <si>
    <t xml:space="preserve"> 2.7 </t>
  </si>
  <si>
    <t xml:space="preserve"> 97641 </t>
  </si>
  <si>
    <t>0,1401</t>
  </si>
  <si>
    <t xml:space="preserve"> 88269 </t>
  </si>
  <si>
    <t>GESSEIRO COM ENCARGOS COMPLEMENTARES</t>
  </si>
  <si>
    <t>0,0713</t>
  </si>
  <si>
    <t>2,36</t>
  </si>
  <si>
    <t>4,22</t>
  </si>
  <si>
    <t xml:space="preserve"> 2.8 </t>
  </si>
  <si>
    <t xml:space="preserve"> C-0002 </t>
  </si>
  <si>
    <t>7,36</t>
  </si>
  <si>
    <t>14,72</t>
  </si>
  <si>
    <t>9,20</t>
  </si>
  <si>
    <t xml:space="preserve"> 87702 </t>
  </si>
  <si>
    <t>40,49</t>
  </si>
  <si>
    <t>0,185</t>
  </si>
  <si>
    <t>0,0661</t>
  </si>
  <si>
    <t>466,62</t>
  </si>
  <si>
    <t>14,46</t>
  </si>
  <si>
    <t>50,61</t>
  </si>
  <si>
    <t xml:space="preserve"> 87263 </t>
  </si>
  <si>
    <t>126,05</t>
  </si>
  <si>
    <t>21,85</t>
  </si>
  <si>
    <t>2,99</t>
  </si>
  <si>
    <t xml:space="preserve"> 00038195 </t>
  </si>
  <si>
    <t>PISO PORCELANATO, BORDA RETA, EXTRA, FORMATO MAIOR QUE 2025 CM2</t>
  </si>
  <si>
    <t>94,18</t>
  </si>
  <si>
    <t xml:space="preserve"> 00037595 </t>
  </si>
  <si>
    <t>ARGAMASSA COLANTE TIPO ACIII</t>
  </si>
  <si>
    <t>1,43</t>
  </si>
  <si>
    <t>9,45</t>
  </si>
  <si>
    <t>157,56</t>
  </si>
  <si>
    <t xml:space="preserve"> 3.3 </t>
  </si>
  <si>
    <t xml:space="preserve"> 98673 </t>
  </si>
  <si>
    <t>137,78</t>
  </si>
  <si>
    <t>0,261</t>
  </si>
  <si>
    <t xml:space="preserve"> 95276 </t>
  </si>
  <si>
    <t>POLIDORA DE PISO (POLITRIZ), PESO DE 100KG, DIÂMETRO 450 MM, MOTOR ELÉTRICO, POTÊNCIA 4 HP - CHP DIURNO. AF_09/2016</t>
  </si>
  <si>
    <t xml:space="preserve"> 95277 </t>
  </si>
  <si>
    <t>POLIDORA DE PISO (POLITRIZ), PESO DE 100KG, DIÂMETRO 450 MM, MOTOR ELÉTRICO, POTÊNCIA 4 HP - CHI DIURNO. AF_09/2016</t>
  </si>
  <si>
    <t>0,236</t>
  </si>
  <si>
    <t>0,92</t>
  </si>
  <si>
    <t xml:space="preserve"> 00004792 </t>
  </si>
  <si>
    <t>PLACA VINILICA SEMIFLEXIVEL PARA PISOS, E = 3,2 MM, 30 X 30 CM (SEM COLOCACAO)</t>
  </si>
  <si>
    <t>116,42</t>
  </si>
  <si>
    <t xml:space="preserve"> 00004791 </t>
  </si>
  <si>
    <t>ADESIVO ACRILICO/COLA DE CONTATO</t>
  </si>
  <si>
    <t>0,095</t>
  </si>
  <si>
    <t>15,65</t>
  </si>
  <si>
    <t>4,91</t>
  </si>
  <si>
    <t>172,22</t>
  </si>
  <si>
    <t xml:space="preserve"> 87508 </t>
  </si>
  <si>
    <t>56,53</t>
  </si>
  <si>
    <t>0,753</t>
  </si>
  <si>
    <t>1,506</t>
  </si>
  <si>
    <t xml:space="preserve"> 87369 </t>
  </si>
  <si>
    <t>ARGAMASSA TRAÇO 1:2:8 (CIMENTO, CAL E AREIA MÉDIA) PARA EMBOÇO/MASSA ÚNICA/ASSENTAMENTO DE ALVENARIA DE VEDAÇÃO, PREPARO MANUAL. AF_06/2014</t>
  </si>
  <si>
    <t>0,0106</t>
  </si>
  <si>
    <t>408,31</t>
  </si>
  <si>
    <t xml:space="preserve"> 00034557 </t>
  </si>
  <si>
    <t>TELA DE ACO SOLDADA GALVANIZADA/ZINCADA PARA ALVENARIA, FIO D = *1,20 A 1,70* MM, MALHA 15 X 15 MM, (C X L) *50 X 7,5* CM</t>
  </si>
  <si>
    <t xml:space="preserve"> 00037395 </t>
  </si>
  <si>
    <t>PINO DE ACO COM FURO, HASTE = 27 MM (ACAO DIRETA)</t>
  </si>
  <si>
    <t>0,0069</t>
  </si>
  <si>
    <t>39,57</t>
  </si>
  <si>
    <t xml:space="preserve"> 00007267 </t>
  </si>
  <si>
    <t>BLOCO CERAMICO (ALVENARIA VEDACAO), 6 FUROS, DE 9 X 14 X 19 CM</t>
  </si>
  <si>
    <t>37,24</t>
  </si>
  <si>
    <t>29,56</t>
  </si>
  <si>
    <t>70,66</t>
  </si>
  <si>
    <t xml:space="preserve"> 72120 </t>
  </si>
  <si>
    <t>323,04</t>
  </si>
  <si>
    <t xml:space="preserve"> 00010507 </t>
  </si>
  <si>
    <t>VIDRO TEMPERADO INCOLOR E = 10 MM, SEM COLOCACAO</t>
  </si>
  <si>
    <t>296,41</t>
  </si>
  <si>
    <t>7,63</t>
  </si>
  <si>
    <t>10,37</t>
  </si>
  <si>
    <t>403,80</t>
  </si>
  <si>
    <t xml:space="preserve"> 87902 </t>
  </si>
  <si>
    <t>0,054</t>
  </si>
  <si>
    <t>0,108</t>
  </si>
  <si>
    <t xml:space="preserve"> 87401 </t>
  </si>
  <si>
    <t>ARGAMASSA INDUSTRIALIZADA PARA CHAPISCO ROLADO, PREPARO MANUAL. AF_06/2014</t>
  </si>
  <si>
    <t>4.334,43</t>
  </si>
  <si>
    <t>2,29</t>
  </si>
  <si>
    <t xml:space="preserve"> 87528 </t>
  </si>
  <si>
    <t>29,31</t>
  </si>
  <si>
    <t>0,211</t>
  </si>
  <si>
    <t>0,0376</t>
  </si>
  <si>
    <t>14,36</t>
  </si>
  <si>
    <t>36,63</t>
  </si>
  <si>
    <t xml:space="preserve"> C-0009 </t>
  </si>
  <si>
    <t>227,30</t>
  </si>
  <si>
    <t xml:space="preserve"> 1296 </t>
  </si>
  <si>
    <t>Forro de madeira lambri cumaru/ipê champanhe, regua de 10cm, e = 9 mm</t>
  </si>
  <si>
    <t>100,00</t>
  </si>
  <si>
    <t xml:space="preserve"> 00000131 </t>
  </si>
  <si>
    <t>ADESIVO ESTRUTURAL A BASE DE RESINA EPOXI, BICOMPONENTE, PASTOSO (TIXOTROPICO)</t>
  </si>
  <si>
    <t>42,79</t>
  </si>
  <si>
    <t>47,36</t>
  </si>
  <si>
    <t>284,12</t>
  </si>
  <si>
    <t xml:space="preserve"> 3657 </t>
  </si>
  <si>
    <t>574,38</t>
  </si>
  <si>
    <t xml:space="preserve"> 00034391 </t>
  </si>
  <si>
    <t>VIDRO COMUM LAMINADO LISO INCOLOR DUPLO, ESPESSURA TOTAL 8 MM (CADA CAMADA DE 4 MM) - COLOCADO</t>
  </si>
  <si>
    <t>717,97</t>
  </si>
  <si>
    <t xml:space="preserve"> 11556 </t>
  </si>
  <si>
    <t>355,00</t>
  </si>
  <si>
    <t xml:space="preserve"> 12474 </t>
  </si>
  <si>
    <t>Porta em vidro temperado 10mm, incolor, inclusive ferragens de fixação, puxador simples e instalação</t>
  </si>
  <si>
    <t>443,75</t>
  </si>
  <si>
    <t xml:space="preserve"> 7.1.1 </t>
  </si>
  <si>
    <t xml:space="preserve"> 8359 </t>
  </si>
  <si>
    <t>31,52</t>
  </si>
  <si>
    <t xml:space="preserve"> 10552 </t>
  </si>
  <si>
    <t>Encargos Complementares - Eletricista</t>
  </si>
  <si>
    <t>2,42</t>
  </si>
  <si>
    <t xml:space="preserve"> 860 </t>
  </si>
  <si>
    <t>Eletrocalha metálica  perfurada 100 x 50 x 3000 mm (ref. mopa ou similar) Eletrocalha metálica perfurada 100 x 50 x 3000 mm (ref. mopa ou similar)</t>
  </si>
  <si>
    <t>12,90</t>
  </si>
  <si>
    <t xml:space="preserve"> 3990 </t>
  </si>
  <si>
    <t>Tampa de encaixe 100 X3000 - Z para eletrocalha metálica (ref.: mopa ou similar)</t>
  </si>
  <si>
    <t>9,35</t>
  </si>
  <si>
    <t>39,40</t>
  </si>
  <si>
    <t xml:space="preserve"> 7.1.2 </t>
  </si>
  <si>
    <t xml:space="preserve"> 9522 </t>
  </si>
  <si>
    <t>7,20</t>
  </si>
  <si>
    <t xml:space="preserve"> 9869 </t>
  </si>
  <si>
    <t>Suporte horizontal 100 x 50 mm para eletrocalha metálica (ref.: mopa ou similar)</t>
  </si>
  <si>
    <t xml:space="preserve"> 7.1.3 </t>
  </si>
  <si>
    <t xml:space="preserve"> 723 </t>
  </si>
  <si>
    <t>3,59</t>
  </si>
  <si>
    <t xml:space="preserve"> 2003 </t>
  </si>
  <si>
    <t>Saída horizontal para eletroduto 3/4" (ref. vl 33 valemam ou similar)</t>
  </si>
  <si>
    <t>1,90</t>
  </si>
  <si>
    <t>1,40</t>
  </si>
  <si>
    <t>4,48</t>
  </si>
  <si>
    <t xml:space="preserve"> 7.1.4 </t>
  </si>
  <si>
    <t xml:space="preserve"> 11969 </t>
  </si>
  <si>
    <t xml:space="preserve"> 12842 </t>
  </si>
  <si>
    <t>5,37</t>
  </si>
  <si>
    <t xml:space="preserve"> 7.1.5 </t>
  </si>
  <si>
    <t>12,11</t>
  </si>
  <si>
    <t>1,48</t>
  </si>
  <si>
    <t xml:space="preserve"> 7.1.6 </t>
  </si>
  <si>
    <t xml:space="preserve"> 95730 </t>
  </si>
  <si>
    <t>6,34</t>
  </si>
  <si>
    <t>0,0811</t>
  </si>
  <si>
    <t>18,92</t>
  </si>
  <si>
    <t xml:space="preserve"> 91173 </t>
  </si>
  <si>
    <t>FIXAÇÃO DE TUBOS VERTICAIS DE PPR DIÂMETROS MENORES OU IGUAIS A 40 MM COM ABRAÇADEIRA METÁLICA RÍGIDA TIPO D 1/2", FIXADA EM PERFILADO EM ALVENARIA. AF_05/2015</t>
  </si>
  <si>
    <t xml:space="preserve"> 00002678 </t>
  </si>
  <si>
    <t>ELETRODUTO DE PVC RIGIDO SOLDAVEL, CLASSE B, DE 25 MM</t>
  </si>
  <si>
    <t>1,0481</t>
  </si>
  <si>
    <t>1,26</t>
  </si>
  <si>
    <t>2,98</t>
  </si>
  <si>
    <t>7,92</t>
  </si>
  <si>
    <t xml:space="preserve"> 7.1.7 </t>
  </si>
  <si>
    <t xml:space="preserve"> 91914 </t>
  </si>
  <si>
    <t>9,90</t>
  </si>
  <si>
    <t>0,239</t>
  </si>
  <si>
    <t xml:space="preserve"> 00001879 </t>
  </si>
  <si>
    <t>CURVA 90 GRAUS, LONGA, DE PVC RIGIDO ROSCAVEL, DE 3/4", PARA ELETRODUTO</t>
  </si>
  <si>
    <t>1,87</t>
  </si>
  <si>
    <t>5,72</t>
  </si>
  <si>
    <t xml:space="preserve"> 7.1.8 </t>
  </si>
  <si>
    <t>4,64</t>
  </si>
  <si>
    <t>12,41</t>
  </si>
  <si>
    <t xml:space="preserve"> 7.1.9 </t>
  </si>
  <si>
    <t xml:space="preserve"> 91917 </t>
  </si>
  <si>
    <t>12,01</t>
  </si>
  <si>
    <t>0,273</t>
  </si>
  <si>
    <t xml:space="preserve"> 00001884 </t>
  </si>
  <si>
    <t>CURVA 90 GRAUS, LONGA, DE PVC RIGIDO ROSCAVEL, DE 1", PARA ELETRODUTO</t>
  </si>
  <si>
    <t>2,84</t>
  </si>
  <si>
    <t>6,53</t>
  </si>
  <si>
    <t>15,01</t>
  </si>
  <si>
    <t xml:space="preserve"> 7.1.10 </t>
  </si>
  <si>
    <t xml:space="preserve"> 724 </t>
  </si>
  <si>
    <t xml:space="preserve"> 2001 </t>
  </si>
  <si>
    <t>Saída horizontal para eletroduto 1" (ref. vl 33 valemam ou similar)</t>
  </si>
  <si>
    <t>1,80</t>
  </si>
  <si>
    <t>6,48</t>
  </si>
  <si>
    <t xml:space="preserve"> 7.1.11 </t>
  </si>
  <si>
    <t xml:space="preserve"> 7.1.12 </t>
  </si>
  <si>
    <t xml:space="preserve"> 7.1.13 </t>
  </si>
  <si>
    <t xml:space="preserve"> 4037 </t>
  </si>
  <si>
    <t>5,90</t>
  </si>
  <si>
    <t xml:space="preserve"> 481 </t>
  </si>
  <si>
    <t>Caixa de passagem em alumínio 4" x 2"</t>
  </si>
  <si>
    <t xml:space="preserve"> 7.1.14 </t>
  </si>
  <si>
    <t xml:space="preserve"> 8441 </t>
  </si>
  <si>
    <t>4,19</t>
  </si>
  <si>
    <t xml:space="preserve"> 10554 </t>
  </si>
  <si>
    <t>Encargos Complementares - Encanador</t>
  </si>
  <si>
    <t>2,46</t>
  </si>
  <si>
    <t xml:space="preserve"> 00000400 </t>
  </si>
  <si>
    <t>ABRACADEIRA EM ACO PARA AMARRACAO DE ELETRODUTOS, TIPO D, COM 3/4" E PARAFUSO DE FIXACAO</t>
  </si>
  <si>
    <t xml:space="preserve"> 7.1.15 </t>
  </si>
  <si>
    <t xml:space="preserve"> 90462 </t>
  </si>
  <si>
    <t>2,56</t>
  </si>
  <si>
    <t>14,67</t>
  </si>
  <si>
    <t>18,70</t>
  </si>
  <si>
    <t xml:space="preserve"> 00039997 </t>
  </si>
  <si>
    <t>PORCA ZINCADA, SEXTAVADA, DIAMETRO 1/4"</t>
  </si>
  <si>
    <t>0,333</t>
  </si>
  <si>
    <t xml:space="preserve"> 00039028 </t>
  </si>
  <si>
    <t>PERFILADO PERFURADO SIMPLES 38 X 38 MM, CHAPA 22</t>
  </si>
  <si>
    <t xml:space="preserve"> 00004350 </t>
  </si>
  <si>
    <t>BUCHA DE NYLON, DIAMETRO DO FURO 8 MM, COMPRIMENTO 40 MM, COM PARAFUSO DE ROSCA SOBERBA, CABECA CHATA, FENDA SIMPLES, 4,8 X 50 MM</t>
  </si>
  <si>
    <t>0,38</t>
  </si>
  <si>
    <t xml:space="preserve"> 00011267 </t>
  </si>
  <si>
    <t>ARRUELA REDONDA DE LATAO, DIAMETRO EXTERNO = 34 MM, ESPESSURA = 2,5 MM, DIAMETRO DO FURO = 17 MM</t>
  </si>
  <si>
    <t xml:space="preserve"> 7.1.16 </t>
  </si>
  <si>
    <t xml:space="preserve"> 91936 </t>
  </si>
  <si>
    <t>0,143</t>
  </si>
  <si>
    <t xml:space="preserve"> 00012001 </t>
  </si>
  <si>
    <t>CAIXA OCTOGONAL DE FUNDO MOVEL, EM PVC, DE 4" X 4", PARA ELETRODUTO FLEXIVEL CORRUGADO</t>
  </si>
  <si>
    <t xml:space="preserve"> 7.2.1 </t>
  </si>
  <si>
    <t xml:space="preserve"> 91927 </t>
  </si>
  <si>
    <t>3,28</t>
  </si>
  <si>
    <t>3,11</t>
  </si>
  <si>
    <t xml:space="preserve"> 00001022 </t>
  </si>
  <si>
    <t>CABO DE COBRE, FLEXIVEL, CLASSE 4 OU 5, ISOLACAO EM PVC/A, ANTICHAMA BWF-B, COBERTURA PVC-ST1, ANTICHAMA BWF-B, 1 CONDUTOR, 0,6/1 KV, SECAO NOMINAL 2,5 MM2</t>
  </si>
  <si>
    <t>4,10</t>
  </si>
  <si>
    <t xml:space="preserve"> 7.2.2 </t>
  </si>
  <si>
    <t xml:space="preserve"> 7.2.3 </t>
  </si>
  <si>
    <t xml:space="preserve"> 7.2.4 </t>
  </si>
  <si>
    <t xml:space="preserve"> 7.2.5 </t>
  </si>
  <si>
    <t>2,72</t>
  </si>
  <si>
    <t xml:space="preserve"> 7.2.6 </t>
  </si>
  <si>
    <t xml:space="preserve"> 7.2.7 </t>
  </si>
  <si>
    <t xml:space="preserve"> 7.2.8 </t>
  </si>
  <si>
    <t xml:space="preserve"> 92984 </t>
  </si>
  <si>
    <t>16,29</t>
  </si>
  <si>
    <t>0,064</t>
  </si>
  <si>
    <t xml:space="preserve"> 00000996 </t>
  </si>
  <si>
    <t>CABO DE COBRE, FLEXIVEL, CLASSE 4 OU 5, ISOLACAO EM PVC/A, ANTICHAMA BWF-B, COBERTURA PVC-ST1, ANTICHAMA BWF-B, 1 CONDUTOR, 0,6/1 KV, SECAO NOMINAL 25 MM2</t>
  </si>
  <si>
    <t>13,92</t>
  </si>
  <si>
    <t>1,53</t>
  </si>
  <si>
    <t>20,36</t>
  </si>
  <si>
    <t xml:space="preserve"> 7.2.9 </t>
  </si>
  <si>
    <t xml:space="preserve"> 92990 </t>
  </si>
  <si>
    <t>42,00</t>
  </si>
  <si>
    <t>0,105</t>
  </si>
  <si>
    <t xml:space="preserve"> 00000977 </t>
  </si>
  <si>
    <t>CABO DE COBRE, FLEXIVEL, CLASSE 4 OU 5, ISOLACAO EM PVC/A, ANTICHAMA BWF-B, COBERTURA PVC-ST1, ANTICHAMA BWF-B, 1 CONDUTOR, 0,6/1 KV, SECAO NOMINAL 70 MM2</t>
  </si>
  <si>
    <t>37,90</t>
  </si>
  <si>
    <t>2,50</t>
  </si>
  <si>
    <t>52,50</t>
  </si>
  <si>
    <t xml:space="preserve"> 7.2.10 </t>
  </si>
  <si>
    <t xml:space="preserve"> 92988 </t>
  </si>
  <si>
    <t>30,71</t>
  </si>
  <si>
    <t>0,087</t>
  </si>
  <si>
    <t xml:space="preserve"> 00001018 </t>
  </si>
  <si>
    <t>CABO DE COBRE, FLEXIVEL, CLASSE 4 OU 5, ISOLACAO EM PVC/A, ANTICHAMA BWF-B, COBERTURA PVC-ST1, ANTICHAMA BWF-B, 1 CONDUTOR, 0,6/1 KV, SECAO NOMINAL 50 MM2</t>
  </si>
  <si>
    <t>27,36</t>
  </si>
  <si>
    <t>38,38</t>
  </si>
  <si>
    <t xml:space="preserve"> 7.2.11 </t>
  </si>
  <si>
    <t xml:space="preserve"> 11413 </t>
  </si>
  <si>
    <t>5,52</t>
  </si>
  <si>
    <t xml:space="preserve"> 3806 </t>
  </si>
  <si>
    <t>Cabo de cobre PP Cordplast 3 x 1,5 mm2, 450/750v</t>
  </si>
  <si>
    <t>2,65</t>
  </si>
  <si>
    <t>6,90</t>
  </si>
  <si>
    <t xml:space="preserve"> 7.3.1 </t>
  </si>
  <si>
    <t xml:space="preserve"> 9004 </t>
  </si>
  <si>
    <t>94,95</t>
  </si>
  <si>
    <t xml:space="preserve"> 3703 </t>
  </si>
  <si>
    <t>Disjuntor tripolar 80 A, padrão DIN (  linha branca ), curva de disparo C, corrente de interrupção 5KA, ref.: Siemens 5SX1 ou similar.</t>
  </si>
  <si>
    <t>66,60</t>
  </si>
  <si>
    <t>118,68</t>
  </si>
  <si>
    <t xml:space="preserve"> 7.3.2 </t>
  </si>
  <si>
    <t xml:space="preserve"> 93671 </t>
  </si>
  <si>
    <t>65,98</t>
  </si>
  <si>
    <t xml:space="preserve"> 00001573 </t>
  </si>
  <si>
    <t>TERMINAL A COMPRESSAO EM COBRE ESTANHADO PARA CABO 6 MM2, 1 FURO E 1 COMPRESSAO, PARA PARAFUSO DE FIXACAO M6</t>
  </si>
  <si>
    <t xml:space="preserve"> 00034709 </t>
  </si>
  <si>
    <t>DISJUNTOR TIPO DIN/IEC, TRIPOLAR DE 10 ATE 50A</t>
  </si>
  <si>
    <t>53,63</t>
  </si>
  <si>
    <t>82,47</t>
  </si>
  <si>
    <t xml:space="preserve"> 7.3.3 </t>
  </si>
  <si>
    <t xml:space="preserve"> 93670 </t>
  </si>
  <si>
    <t>62,98</t>
  </si>
  <si>
    <t xml:space="preserve"> 00001571 </t>
  </si>
  <si>
    <t>TERMINAL A COMPRESSAO EM COBRE ESTANHADO PARA CABO 4 MM2, 1 FURO E 1 COMPRESSAO, PARA PARAFUSO DE FIXACAO M5</t>
  </si>
  <si>
    <t>0,89</t>
  </si>
  <si>
    <t>78,72</t>
  </si>
  <si>
    <t xml:space="preserve"> 7.3.4 </t>
  </si>
  <si>
    <t xml:space="preserve"> 93657 </t>
  </si>
  <si>
    <t>11,74</t>
  </si>
  <si>
    <t>0,091</t>
  </si>
  <si>
    <t xml:space="preserve"> 00034653 </t>
  </si>
  <si>
    <t>DISJUNTOR TIPO DIN/IEC, MONOPOLAR DE 6  ATE  32A</t>
  </si>
  <si>
    <t>2,17</t>
  </si>
  <si>
    <t xml:space="preserve"> 7.3.5 </t>
  </si>
  <si>
    <t xml:space="preserve"> C4562 </t>
  </si>
  <si>
    <t>106,63</t>
  </si>
  <si>
    <t xml:space="preserve"> I8442 </t>
  </si>
  <si>
    <t>DISPOSITIVO DE PROTEÇÃO CONTRA SURTOS DE TENSÃO - DPS's - 40 KA/440V - FORNECIMENTO E INSTALAÇÃO</t>
  </si>
  <si>
    <t>133,28</t>
  </si>
  <si>
    <t xml:space="preserve"> 7.3.6 </t>
  </si>
  <si>
    <t xml:space="preserve"> 12226 </t>
  </si>
  <si>
    <t>353,85</t>
  </si>
  <si>
    <t xml:space="preserve"> 87296 </t>
  </si>
  <si>
    <t>ARGAMASSA TRAÇO 1:3:12 (CIMENTO, CAL E AREIA MÉDIA) PARA EMBOÇO/MASSA ÚNICA/ASSENTAMENTO DE ALVENARIA DE VEDAÇÃO, PREPARO MECÂNICO COM BETONEIRA 600 L. AF_06/2014</t>
  </si>
  <si>
    <t>294,69</t>
  </si>
  <si>
    <t xml:space="preserve"> 2531 </t>
  </si>
  <si>
    <t>Quadro de distribuição de embutir em chapa de aço, p/até 24 disjuntores c/barramento, padrão DIN, Cemar ou similar Quadro de distribuição de embutir em chapa de aço, p/até 24 disjuntores c/barramento, padrão DIN, Cemar ou simila</t>
  </si>
  <si>
    <t>229,91</t>
  </si>
  <si>
    <t>100,22</t>
  </si>
  <si>
    <t>442,31</t>
  </si>
  <si>
    <t xml:space="preserve"> 7.4.1 </t>
  </si>
  <si>
    <t xml:space="preserve"> 8078 </t>
  </si>
  <si>
    <t>349,22</t>
  </si>
  <si>
    <t xml:space="preserve"> 00002391 </t>
  </si>
  <si>
    <t>DISJUNTOR TERMOMAGNETICO TRIPOLAR 125A</t>
  </si>
  <si>
    <t>292,52</t>
  </si>
  <si>
    <t>46,80</t>
  </si>
  <si>
    <t>436,52</t>
  </si>
  <si>
    <t xml:space="preserve"> 7.4.2 </t>
  </si>
  <si>
    <t xml:space="preserve"> 93656 </t>
  </si>
  <si>
    <t>10,73</t>
  </si>
  <si>
    <t>0,066</t>
  </si>
  <si>
    <t>13,41</t>
  </si>
  <si>
    <t xml:space="preserve"> 7.4.3 </t>
  </si>
  <si>
    <t xml:space="preserve"> 93655 </t>
  </si>
  <si>
    <t xml:space="preserve"> 7.4.4 </t>
  </si>
  <si>
    <t xml:space="preserve"> 93654 </t>
  </si>
  <si>
    <t xml:space="preserve"> 00001570 </t>
  </si>
  <si>
    <t>TERMINAL A COMPRESSAO EM COBRE ESTANHADO PARA CABO 2,5 MM2, 1 FURO E 1 COMPRESSAO, PARA PARAFUSO DE FIXACAO M5</t>
  </si>
  <si>
    <t xml:space="preserve"> 7.4.5 </t>
  </si>
  <si>
    <t xml:space="preserve"> 93653 </t>
  </si>
  <si>
    <t>9,48</t>
  </si>
  <si>
    <t xml:space="preserve"> 7.4.6 </t>
  </si>
  <si>
    <t xml:space="preserve"> 7.4.7 </t>
  </si>
  <si>
    <t xml:space="preserve"> 12230 </t>
  </si>
  <si>
    <t>595,32</t>
  </si>
  <si>
    <t xml:space="preserve"> 13061 </t>
  </si>
  <si>
    <t>Quadro de distribuição de embutir em chapa de aço, p/até 40 disjuntores c/barramento, padrão DIN, Cemar ou similar</t>
  </si>
  <si>
    <t>391,94</t>
  </si>
  <si>
    <t>166,93</t>
  </si>
  <si>
    <t>744,15</t>
  </si>
  <si>
    <t xml:space="preserve"> 7.5.1 </t>
  </si>
  <si>
    <t xml:space="preserve"> 780 </t>
  </si>
  <si>
    <t>42,96</t>
  </si>
  <si>
    <t xml:space="preserve"> 9101 </t>
  </si>
  <si>
    <t>Tomada 2p+t, ABNT, 10A, para piso, com placa em metal amarelo</t>
  </si>
  <si>
    <t>21,52</t>
  </si>
  <si>
    <t>1,61</t>
  </si>
  <si>
    <t>16,37</t>
  </si>
  <si>
    <t>53,70</t>
  </si>
  <si>
    <t xml:space="preserve"> 7.5.2 </t>
  </si>
  <si>
    <t>19,41</t>
  </si>
  <si>
    <t>13,76</t>
  </si>
  <si>
    <t>24,26</t>
  </si>
  <si>
    <t xml:space="preserve"> 7.5.3 </t>
  </si>
  <si>
    <t xml:space="preserve"> 778 </t>
  </si>
  <si>
    <t>45,35</t>
  </si>
  <si>
    <t xml:space="preserve"> 4869 </t>
  </si>
  <si>
    <t>Tomada de piso para telefone 4" x 2" RJ11 com placa de latão</t>
  </si>
  <si>
    <t>19,62</t>
  </si>
  <si>
    <t>56,68</t>
  </si>
  <si>
    <t xml:space="preserve"> 7.5.4 </t>
  </si>
  <si>
    <t xml:space="preserve"> 98308 </t>
  </si>
  <si>
    <t>22,14</t>
  </si>
  <si>
    <t>0,2062</t>
  </si>
  <si>
    <t xml:space="preserve"> 00038082 </t>
  </si>
  <si>
    <t>TOMADA RJ11, 2 FIOS, CONJUNTO MONTADO PARA EMBUTIR 4" X 2" (PLACA + SUPORTE + MODULO)</t>
  </si>
  <si>
    <t>15,21</t>
  </si>
  <si>
    <t>4,93</t>
  </si>
  <si>
    <t>27,67</t>
  </si>
  <si>
    <t xml:space="preserve"> 7.5.5 </t>
  </si>
  <si>
    <t>18,37</t>
  </si>
  <si>
    <t>12,72</t>
  </si>
  <si>
    <t>7,13</t>
  </si>
  <si>
    <t>22,96</t>
  </si>
  <si>
    <t xml:space="preserve"> 7.5.6 </t>
  </si>
  <si>
    <t xml:space="preserve"> 91959 </t>
  </si>
  <si>
    <t>29,08</t>
  </si>
  <si>
    <t xml:space="preserve"> 91958 </t>
  </si>
  <si>
    <t>INTERRUPTOR SIMPLES (2 MÓDULOS), 10A/250V, SEM SUPORTE E SEM PLACA - FORNECIMENTO E INSTALAÇÃO. AF_12/2015</t>
  </si>
  <si>
    <t>23,43</t>
  </si>
  <si>
    <t>11,08</t>
  </si>
  <si>
    <t>36,35</t>
  </si>
  <si>
    <t xml:space="preserve"> 7.5.7 </t>
  </si>
  <si>
    <t xml:space="preserve"> 91967 </t>
  </si>
  <si>
    <t>39,79</t>
  </si>
  <si>
    <t xml:space="preserve"> 91966 </t>
  </si>
  <si>
    <t>INTERRUPTOR SIMPLES (3 MÓDULOS), 10A/250V, SEM SUPORTE E SEM PLACA - FORNECIMENTO E INSTALAÇÃO. AF_12/2015</t>
  </si>
  <si>
    <t>34,14</t>
  </si>
  <si>
    <t>49,73</t>
  </si>
  <si>
    <t xml:space="preserve"> 7.6.1 </t>
  </si>
  <si>
    <t xml:space="preserve"> 41.31.060 </t>
  </si>
  <si>
    <t>489,24</t>
  </si>
  <si>
    <t xml:space="preserve"> B.07.000.049501 </t>
  </si>
  <si>
    <t>Fita isolante de 20 m, ref. 3M Scoth 33MR - uso especial</t>
  </si>
  <si>
    <t xml:space="preserve"> B.01.000.010116 </t>
  </si>
  <si>
    <t>Ajudante eletricista</t>
  </si>
  <si>
    <t xml:space="preserve"> B.01.000.010115 </t>
  </si>
  <si>
    <t>Eletricista</t>
  </si>
  <si>
    <t>21,89</t>
  </si>
  <si>
    <t xml:space="preserve"> P.15.000.034119 </t>
  </si>
  <si>
    <t>Luminária LED quadrada, embutir, potência 32 a 36W, fluxo luminoso de 3400 a 3596 lm, 220V, temperatura cor 4000K, difusor acrilico translúcido, ref. Pompeia-E Itaim, RC126B LED34/840 PSU W62L62 Philips</t>
  </si>
  <si>
    <t>474,31</t>
  </si>
  <si>
    <t>611,55</t>
  </si>
  <si>
    <t xml:space="preserve"> 7.6.2 </t>
  </si>
  <si>
    <t xml:space="preserve"> 41.31.080 </t>
  </si>
  <si>
    <t>319,94</t>
  </si>
  <si>
    <t xml:space="preserve"> P.15.000.034120 </t>
  </si>
  <si>
    <t>Luminária LED redonda, embutir, 15 a 16W, fluxo luminoso 1300 a 1600 lm, 220V, temperatura cor 4000K, difusor acrilico translúcido, ref. Sky-E PC Itaim, DN292B 1XDLED-4000 PSU WH Philips</t>
  </si>
  <si>
    <t>305,01</t>
  </si>
  <si>
    <t>399,92</t>
  </si>
  <si>
    <t xml:space="preserve"> 7.6.3 </t>
  </si>
  <si>
    <t xml:space="preserve"> C-0001 </t>
  </si>
  <si>
    <t>229,72</t>
  </si>
  <si>
    <t xml:space="preserve"> 9947 </t>
  </si>
  <si>
    <t>Arandela em alumínio fundido, linha edra, ref. 178 da Dimlux ou similar</t>
  </si>
  <si>
    <t>177,97</t>
  </si>
  <si>
    <t xml:space="preserve"> 12925 </t>
  </si>
  <si>
    <t>Lâmpada PAR 20 Led 7w bivolt am/br/neu</t>
  </si>
  <si>
    <t>287,15</t>
  </si>
  <si>
    <t xml:space="preserve"> 7.6.4 </t>
  </si>
  <si>
    <t xml:space="preserve"> 12022 </t>
  </si>
  <si>
    <t>189,20</t>
  </si>
  <si>
    <t xml:space="preserve"> 1364 </t>
  </si>
  <si>
    <t>Luminária fluorescente embutir aberta  2 x 40 w (tecnolux - ref.fle-8157 /232 ou similar)</t>
  </si>
  <si>
    <t>122,15</t>
  </si>
  <si>
    <t xml:space="preserve"> 12884 </t>
  </si>
  <si>
    <t>Lampada led tubular bivolt 18/20 w, base g13</t>
  </si>
  <si>
    <t>19,35</t>
  </si>
  <si>
    <t>236,50</t>
  </si>
  <si>
    <t xml:space="preserve"> 7.7.1 </t>
  </si>
  <si>
    <t xml:space="preserve"> C-0004 </t>
  </si>
  <si>
    <t>638,78</t>
  </si>
  <si>
    <t xml:space="preserve"> 88279 </t>
  </si>
  <si>
    <t>MONTADOR ELETROMECÃNICO COM ENCARGOS COMPLEMENTARES</t>
  </si>
  <si>
    <t>27,21</t>
  </si>
  <si>
    <t xml:space="preserve"> 88243 </t>
  </si>
  <si>
    <t>AJUDANTE ESPECIALIZADO COM ENCARGOS COMPLEMENTARES</t>
  </si>
  <si>
    <t>17,53</t>
  </si>
  <si>
    <t xml:space="preserve"> 00039716 </t>
  </si>
  <si>
    <t>TUBO DE ESPUMA DE POLIETILENO EXPANDIDO FLEXIVEL PARA ISOLAMENTO TERMICO DE TUBULACAO DE AR CONDICIONADO, AGUA QUENTE,  DN 3/8", E= 10 MM</t>
  </si>
  <si>
    <t>10,0</t>
  </si>
  <si>
    <t xml:space="preserve"> 00039711 </t>
  </si>
  <si>
    <t>TUBO DE ESPUMA DE POLIETILENO EXPANDIDO FLEXIVEL PARA ISOLAMENTO TERMICO DE TUBULACAO DE AR CONDICIONADO, AGUA QUENTE,  DN 1 5/8", E= 10 MM</t>
  </si>
  <si>
    <t>2,62</t>
  </si>
  <si>
    <t xml:space="preserve"> 00039665 </t>
  </si>
  <si>
    <t>TUBO DE COBRE FLEXIVEL, D = 5/8 ", E = 0,79 MM, PARA AR-CONDICIONADO/ INSTALACOES GAS RESIDENCIAIS E COMERCIAIS</t>
  </si>
  <si>
    <t>22,64</t>
  </si>
  <si>
    <t xml:space="preserve"> 00039664 </t>
  </si>
  <si>
    <t>TUBO DE COBRE FLEXIVEL, D = 3/8 ", E = 0,79 MM, PARA AR-CONDICIONADO/ INSTALACOES GAS RESIDENCIAIS E COMERCIAIS</t>
  </si>
  <si>
    <t xml:space="preserve"> 3162 </t>
  </si>
  <si>
    <t>Cabo de cobre PP Cordplast 4 x 2,5 mm2, 450/750v</t>
  </si>
  <si>
    <t>5,20</t>
  </si>
  <si>
    <t>147,51</t>
  </si>
  <si>
    <t>798,47</t>
  </si>
  <si>
    <t xml:space="preserve"> 7.8.1 </t>
  </si>
  <si>
    <t xml:space="preserve"> 9421 </t>
  </si>
  <si>
    <t>34,49</t>
  </si>
  <si>
    <t>28,26</t>
  </si>
  <si>
    <t>43,11</t>
  </si>
  <si>
    <t xml:space="preserve"> 7.9.1 </t>
  </si>
  <si>
    <t xml:space="preserve"> C0544 </t>
  </si>
  <si>
    <t>8,33</t>
  </si>
  <si>
    <t xml:space="preserve"> I0362 </t>
  </si>
  <si>
    <t>CABO LOGICO/VIDEO COAXIAL 50 (OHMS)</t>
  </si>
  <si>
    <t>6,91</t>
  </si>
  <si>
    <t>10,41</t>
  </si>
  <si>
    <t xml:space="preserve"> 7.9.2 </t>
  </si>
  <si>
    <t xml:space="preserve"> C-0010 </t>
  </si>
  <si>
    <t>38,32</t>
  </si>
  <si>
    <t>25,76</t>
  </si>
  <si>
    <t>47,90</t>
  </si>
  <si>
    <t xml:space="preserve"> C-0005 </t>
  </si>
  <si>
    <t>358,66</t>
  </si>
  <si>
    <t xml:space="preserve"> H.04.000.026233 </t>
  </si>
  <si>
    <t>Guarda-corpo em tubo de aço galvanizado, diâmetro de 1 1/2" para receber vidro</t>
  </si>
  <si>
    <t>322,50</t>
  </si>
  <si>
    <t>26,50</t>
  </si>
  <si>
    <t>448,32</t>
  </si>
  <si>
    <t xml:space="preserve"> 11906 </t>
  </si>
  <si>
    <t>717,37</t>
  </si>
  <si>
    <t xml:space="preserve"> 12744 </t>
  </si>
  <si>
    <t>Painéis em vidro temperado incolor 10mm, fixo com porta de abrir e fixados com suporte spider (conexões em aço inox) com tubos em inox para sustentação - fornecimento e instalação</t>
  </si>
  <si>
    <t>896,71</t>
  </si>
  <si>
    <t xml:space="preserve"> 8.5 </t>
  </si>
  <si>
    <t xml:space="preserve"> C-0011 </t>
  </si>
  <si>
    <t>2.442,51</t>
  </si>
  <si>
    <t xml:space="preserve"> I1893 </t>
  </si>
  <si>
    <t>SUPORTE COM MIOLO PARA 2 VIDROS (1306)</t>
  </si>
  <si>
    <t>42,90</t>
  </si>
  <si>
    <t xml:space="preserve"> I0269 </t>
  </si>
  <si>
    <t>BOTÃO DE CORREÇÃO (1002)</t>
  </si>
  <si>
    <t>5,58</t>
  </si>
  <si>
    <t xml:space="preserve"> I1897 </t>
  </si>
  <si>
    <t>SUPORTE DE CENTRO (1329)</t>
  </si>
  <si>
    <t>18,53</t>
  </si>
  <si>
    <t xml:space="preserve"> I1896 </t>
  </si>
  <si>
    <t>SUPORTE DE CANTO (1302)</t>
  </si>
  <si>
    <t>5,0</t>
  </si>
  <si>
    <t>30,74</t>
  </si>
  <si>
    <t>3.053,13</t>
  </si>
  <si>
    <t xml:space="preserve"> 8.6 </t>
  </si>
  <si>
    <t xml:space="preserve"> C-0012 </t>
  </si>
  <si>
    <t>4.747,95</t>
  </si>
  <si>
    <t>6,3</t>
  </si>
  <si>
    <t xml:space="preserve"> P.17.000.035713 </t>
  </si>
  <si>
    <t>Sistema eletrônico de automatização de portão deslizante, para esforços até 800 kg, mono 220 V, com 2 controles de acesso; ref. Eurus Stell 1/2´ Jet Flex ou equivalente - instalado</t>
  </si>
  <si>
    <t>cj</t>
  </si>
  <si>
    <t>2.616,67</t>
  </si>
  <si>
    <t>5.934,93</t>
  </si>
  <si>
    <t xml:space="preserve"> 8.7 </t>
  </si>
  <si>
    <t xml:space="preserve"> C-0013 </t>
  </si>
  <si>
    <t>5.154,03</t>
  </si>
  <si>
    <t>7,67</t>
  </si>
  <si>
    <t>6.442,53</t>
  </si>
  <si>
    <t xml:space="preserve"> 8.8 </t>
  </si>
  <si>
    <t xml:space="preserve"> C-0014 </t>
  </si>
  <si>
    <t>4.531,57</t>
  </si>
  <si>
    <t>5.664,46</t>
  </si>
  <si>
    <t xml:space="preserve"> C0358 </t>
  </si>
  <si>
    <t>499,48</t>
  </si>
  <si>
    <t xml:space="preserve"> I0185 </t>
  </si>
  <si>
    <t>BANCADA DE GRANITO PRETO C/BOLEAMENTO DUPLO</t>
  </si>
  <si>
    <t>445,20</t>
  </si>
  <si>
    <t>52,28</t>
  </si>
  <si>
    <t>624,35</t>
  </si>
  <si>
    <t xml:space="preserve"> C-0003 </t>
  </si>
  <si>
    <t>618,63</t>
  </si>
  <si>
    <t xml:space="preserve"> I2070 </t>
  </si>
  <si>
    <t>0,764</t>
  </si>
  <si>
    <t xml:space="preserve"> I0047 </t>
  </si>
  <si>
    <t>AJUDANTE DE TELHADISTA</t>
  </si>
  <si>
    <t xml:space="preserve"> I8222 </t>
  </si>
  <si>
    <t>ABÓBADA DE POLICARBONATO TRANSPARENTE</t>
  </si>
  <si>
    <t>597,48</t>
  </si>
  <si>
    <t>21,15</t>
  </si>
  <si>
    <t>773,28</t>
  </si>
  <si>
    <t xml:space="preserve"> C4480 </t>
  </si>
  <si>
    <t>90,07</t>
  </si>
  <si>
    <t xml:space="preserve"> I8305 </t>
  </si>
  <si>
    <t>FORRO ACÚSTICO TIPO "SONEX" EM PLACAS DE FIBRA MINERAL C/PERFIL "T" EM ALUMÍNIO</t>
  </si>
  <si>
    <t>112,58</t>
  </si>
  <si>
    <t>10,01</t>
  </si>
  <si>
    <t>18,67</t>
  </si>
  <si>
    <t>3,26</t>
  </si>
  <si>
    <t>12,51</t>
  </si>
  <si>
    <t xml:space="preserve"> 10033 </t>
  </si>
  <si>
    <t>67,53</t>
  </si>
  <si>
    <t xml:space="preserve"> 7962 </t>
  </si>
  <si>
    <t>Locação de caixa coletora de entulho capacidade 5 m³ (Local: Aracaju)</t>
  </si>
  <si>
    <t>337,68</t>
  </si>
  <si>
    <t>84,41</t>
  </si>
  <si>
    <t>2,77</t>
  </si>
  <si>
    <t>Obra:</t>
  </si>
  <si>
    <t>Proprietário:</t>
  </si>
  <si>
    <t>Local da Obra:</t>
  </si>
  <si>
    <t>Avenida Campos Sales, Nº 1046, Centro, Teresina (PI)</t>
  </si>
  <si>
    <t>Reforma e ambientação para a área de atendimento no andar térreo do prédio do SEBRAE/PI.</t>
  </si>
  <si>
    <t>Teresina-PI, 16 de outubro de 2018</t>
  </si>
  <si>
    <t>ENCARGOS SOCIAIS</t>
  </si>
  <si>
    <t>COMPOSIÇÕES DE PREÇO UNITÁRIO</t>
  </si>
  <si>
    <t>Data: 16 de outubro de 2018</t>
  </si>
  <si>
    <t>Importa o presente orçamento no valor de R$ 429.086,74 (Quatrocentos e vinte e nove mil, oitenta e seis reais e setenta e quatro centavos)</t>
  </si>
</sst>
</file>

<file path=xl/styles.xml><?xml version="1.0" encoding="utf-8"?>
<styleSheet xmlns="http://schemas.openxmlformats.org/spreadsheetml/2006/main">
  <numFmts count="7">
    <numFmt numFmtId="43" formatCode="_-* #,##0.00_-;\-* #,##0.00_-;_-* &quot;-&quot;??_-;_-@_-"/>
    <numFmt numFmtId="164" formatCode="_-&quot;R$&quot;\ * #,##0.00_-;\-&quot;R$&quot;\ * #,##0.00_-;_-&quot;R$&quot;\ * &quot;-&quot;??_-;_-@_-"/>
    <numFmt numFmtId="165" formatCode="#,##0.00;[Black]#,##0.00"/>
    <numFmt numFmtId="166" formatCode="&quot;R$&quot;\ #,##0.00"/>
    <numFmt numFmtId="167" formatCode="0.0000"/>
    <numFmt numFmtId="168" formatCode="_(* #,##0.00_);_(* \(#,##0.00\);_(* &quot;-&quot;??_);_(@_)"/>
    <numFmt numFmtId="169" formatCode="0.0000%"/>
  </numFmts>
  <fonts count="30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9"/>
      <name val="Arial"/>
      <family val="2"/>
    </font>
    <font>
      <b/>
      <sz val="12"/>
      <color theme="0"/>
      <name val="Arial"/>
      <family val="2"/>
    </font>
    <font>
      <sz val="11"/>
      <name val="Arial"/>
      <family val="1"/>
    </font>
    <font>
      <b/>
      <sz val="11"/>
      <name val="Arial"/>
      <family val="1"/>
    </font>
    <font>
      <sz val="10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Calibri"/>
      <family val="2"/>
      <scheme val="minor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2"/>
      <name val="Arial"/>
      <family val="1"/>
    </font>
    <font>
      <sz val="11"/>
      <color rgb="FF000000"/>
      <name val="Calibri"/>
      <family val="2"/>
      <charset val="204"/>
    </font>
    <font>
      <sz val="12"/>
      <name val="Arial"/>
      <family val="1"/>
    </font>
    <font>
      <b/>
      <sz val="10"/>
      <name val="Arial"/>
      <family val="1"/>
    </font>
    <font>
      <sz val="10"/>
      <name val="Arial"/>
      <family val="1"/>
    </font>
    <font>
      <b/>
      <sz val="16"/>
      <color theme="1"/>
      <name val="Arial"/>
      <family val="2"/>
    </font>
    <font>
      <b/>
      <sz val="2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 style="thick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0" fontId="4" fillId="0" borderId="0"/>
    <xf numFmtId="9" fontId="3" fillId="0" borderId="0" applyFont="0" applyFill="0" applyBorder="0" applyAlignment="0" applyProtection="0"/>
    <xf numFmtId="0" fontId="12" fillId="0" borderId="0"/>
    <xf numFmtId="43" fontId="15" fillId="0" borderId="0" applyFont="0" applyFill="0" applyBorder="0" applyAlignment="0" applyProtection="0"/>
    <xf numFmtId="0" fontId="4" fillId="0" borderId="0"/>
    <xf numFmtId="9" fontId="15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24" fillId="0" borderId="0"/>
  </cellStyleXfs>
  <cellXfs count="350">
    <xf numFmtId="0" fontId="0" fillId="0" borderId="0" xfId="0"/>
    <xf numFmtId="0" fontId="6" fillId="0" borderId="1" xfId="4" applyFont="1" applyFill="1" applyBorder="1" applyAlignment="1">
      <alignment vertical="center"/>
    </xf>
    <xf numFmtId="0" fontId="6" fillId="0" borderId="6" xfId="4" applyFont="1" applyFill="1" applyBorder="1" applyAlignment="1">
      <alignment vertical="center"/>
    </xf>
    <xf numFmtId="0" fontId="6" fillId="0" borderId="13" xfId="4" applyFont="1" applyFill="1" applyBorder="1" applyAlignment="1">
      <alignment vertical="center"/>
    </xf>
    <xf numFmtId="0" fontId="10" fillId="0" borderId="0" xfId="5" applyFont="1" applyAlignment="1">
      <alignment horizontal="center" vertical="center"/>
    </xf>
    <xf numFmtId="0" fontId="10" fillId="0" borderId="0" xfId="5" applyFont="1" applyAlignment="1">
      <alignment vertical="center"/>
    </xf>
    <xf numFmtId="4" fontId="10" fillId="0" borderId="0" xfId="5" applyNumberFormat="1" applyFont="1" applyAlignment="1">
      <alignment horizontal="center" vertical="center"/>
    </xf>
    <xf numFmtId="0" fontId="6" fillId="0" borderId="1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8" fillId="0" borderId="0" xfId="0" applyFont="1" applyFill="1" applyAlignment="1">
      <alignment horizontal="right" vertical="center" wrapText="1"/>
    </xf>
    <xf numFmtId="0" fontId="9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7" fillId="0" borderId="1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14" fillId="0" borderId="0" xfId="0" applyFont="1"/>
    <xf numFmtId="0" fontId="16" fillId="0" borderId="0" xfId="9" applyFont="1" applyAlignment="1">
      <alignment horizontal="center"/>
    </xf>
    <xf numFmtId="0" fontId="16" fillId="0" borderId="0" xfId="9" applyFont="1"/>
    <xf numFmtId="0" fontId="6" fillId="5" borderId="40" xfId="9" applyFont="1" applyFill="1" applyBorder="1" applyAlignment="1">
      <alignment horizontal="center" vertical="center" wrapText="1"/>
    </xf>
    <xf numFmtId="0" fontId="17" fillId="5" borderId="41" xfId="9" applyFont="1" applyFill="1" applyBorder="1" applyAlignment="1">
      <alignment horizontal="left" vertical="center" wrapText="1"/>
    </xf>
    <xf numFmtId="0" fontId="6" fillId="5" borderId="41" xfId="9" applyFont="1" applyFill="1" applyBorder="1" applyAlignment="1">
      <alignment horizontal="center" vertical="center" wrapText="1"/>
    </xf>
    <xf numFmtId="0" fontId="6" fillId="5" borderId="34" xfId="9" applyFont="1" applyFill="1" applyBorder="1" applyAlignment="1">
      <alignment horizontal="center" vertical="center" wrapText="1"/>
    </xf>
    <xf numFmtId="0" fontId="6" fillId="5" borderId="42" xfId="9" applyFont="1" applyFill="1" applyBorder="1" applyAlignment="1">
      <alignment horizontal="center" vertical="center" wrapText="1"/>
    </xf>
    <xf numFmtId="0" fontId="6" fillId="5" borderId="4" xfId="9" applyFont="1" applyFill="1" applyBorder="1" applyAlignment="1">
      <alignment horizontal="center" vertical="center" wrapText="1"/>
    </xf>
    <xf numFmtId="0" fontId="6" fillId="0" borderId="6" xfId="9" applyFont="1" applyBorder="1" applyAlignment="1">
      <alignment horizontal="center" vertical="center" wrapText="1"/>
    </xf>
    <xf numFmtId="39" fontId="18" fillId="0" borderId="11" xfId="9" applyNumberFormat="1" applyFont="1" applyBorder="1" applyAlignment="1">
      <alignment horizontal="justify" vertical="center" wrapText="1"/>
    </xf>
    <xf numFmtId="10" fontId="18" fillId="0" borderId="11" xfId="10" applyNumberFormat="1" applyFont="1" applyBorder="1" applyAlignment="1">
      <alignment horizontal="center" vertical="center" wrapText="1"/>
    </xf>
    <xf numFmtId="166" fontId="18" fillId="0" borderId="27" xfId="5" applyNumberFormat="1" applyFont="1" applyFill="1" applyBorder="1" applyAlignment="1">
      <alignment vertical="center" wrapText="1"/>
    </xf>
    <xf numFmtId="0" fontId="17" fillId="5" borderId="11" xfId="9" applyFont="1" applyFill="1" applyBorder="1" applyAlignment="1">
      <alignment horizontal="justify" vertical="center" wrapText="1"/>
    </xf>
    <xf numFmtId="10" fontId="6" fillId="5" borderId="11" xfId="10" applyNumberFormat="1" applyFont="1" applyFill="1" applyBorder="1" applyAlignment="1">
      <alignment horizontal="center" vertical="center" wrapText="1"/>
    </xf>
    <xf numFmtId="166" fontId="17" fillId="5" borderId="11" xfId="9" applyNumberFormat="1" applyFont="1" applyFill="1" applyBorder="1" applyAlignment="1">
      <alignment horizontal="center" vertical="center" wrapText="1"/>
    </xf>
    <xf numFmtId="10" fontId="17" fillId="5" borderId="11" xfId="10" applyNumberFormat="1" applyFont="1" applyFill="1" applyBorder="1" applyAlignment="1">
      <alignment horizontal="center" vertical="center" wrapText="1"/>
    </xf>
    <xf numFmtId="0" fontId="17" fillId="5" borderId="16" xfId="9" applyFont="1" applyFill="1" applyBorder="1" applyAlignment="1">
      <alignment horizontal="justify" vertical="center" wrapText="1"/>
    </xf>
    <xf numFmtId="10" fontId="6" fillId="5" borderId="16" xfId="10" applyNumberFormat="1" applyFont="1" applyFill="1" applyBorder="1" applyAlignment="1">
      <alignment horizontal="center" vertical="center" wrapText="1"/>
    </xf>
    <xf numFmtId="166" fontId="17" fillId="5" borderId="16" xfId="9" applyNumberFormat="1" applyFont="1" applyFill="1" applyBorder="1" applyAlignment="1">
      <alignment horizontal="center" vertical="center" wrapText="1"/>
    </xf>
    <xf numFmtId="10" fontId="17" fillId="5" borderId="16" xfId="10" applyNumberFormat="1" applyFont="1" applyFill="1" applyBorder="1" applyAlignment="1">
      <alignment horizontal="center" vertical="center" wrapText="1"/>
    </xf>
    <xf numFmtId="10" fontId="18" fillId="0" borderId="25" xfId="6" applyNumberFormat="1" applyFont="1" applyBorder="1" applyAlignment="1">
      <alignment horizontal="center" vertical="center" wrapText="1"/>
    </xf>
    <xf numFmtId="10" fontId="18" fillId="0" borderId="9" xfId="6" applyNumberFormat="1" applyFont="1" applyBorder="1" applyAlignment="1">
      <alignment horizontal="center" vertical="center" wrapText="1"/>
    </xf>
    <xf numFmtId="0" fontId="9" fillId="0" borderId="0" xfId="0" applyFont="1" applyAlignment="1">
      <alignment vertical="top" wrapText="1"/>
    </xf>
    <xf numFmtId="0" fontId="9" fillId="0" borderId="0" xfId="0" applyFont="1" applyAlignment="1">
      <alignment vertical="center" wrapText="1"/>
    </xf>
    <xf numFmtId="0" fontId="4" fillId="0" borderId="0" xfId="9" applyFont="1" applyFill="1" applyAlignment="1" applyProtection="1">
      <alignment horizontal="center" vertical="center"/>
      <protection hidden="1"/>
    </xf>
    <xf numFmtId="10" fontId="4" fillId="0" borderId="0" xfId="9" applyNumberFormat="1" applyFont="1" applyFill="1" applyAlignment="1" applyProtection="1">
      <alignment horizontal="center" vertical="center"/>
      <protection hidden="1"/>
    </xf>
    <xf numFmtId="0" fontId="10" fillId="0" borderId="0" xfId="9" applyFont="1" applyFill="1" applyAlignment="1" applyProtection="1">
      <alignment vertical="center"/>
      <protection hidden="1"/>
    </xf>
    <xf numFmtId="0" fontId="7" fillId="0" borderId="44" xfId="9" applyFont="1" applyFill="1" applyBorder="1" applyAlignment="1" applyProtection="1">
      <alignment horizontal="center" vertical="center"/>
      <protection hidden="1"/>
    </xf>
    <xf numFmtId="2" fontId="7" fillId="0" borderId="46" xfId="9" applyNumberFormat="1" applyFont="1" applyFill="1" applyBorder="1" applyAlignment="1" applyProtection="1">
      <alignment horizontal="center" vertical="center"/>
      <protection hidden="1"/>
    </xf>
    <xf numFmtId="2" fontId="7" fillId="0" borderId="0" xfId="9" applyNumberFormat="1" applyFont="1" applyFill="1" applyAlignment="1" applyProtection="1">
      <alignment horizontal="center" vertical="center"/>
      <protection hidden="1"/>
    </xf>
    <xf numFmtId="10" fontId="7" fillId="0" borderId="0" xfId="9" applyNumberFormat="1" applyFont="1" applyFill="1" applyAlignment="1" applyProtection="1">
      <alignment horizontal="center" vertical="center"/>
      <protection hidden="1"/>
    </xf>
    <xf numFmtId="0" fontId="7" fillId="0" borderId="0" xfId="9" applyFont="1" applyFill="1" applyAlignment="1" applyProtection="1">
      <alignment horizontal="center" vertical="center"/>
      <protection hidden="1"/>
    </xf>
    <xf numFmtId="0" fontId="7" fillId="0" borderId="47" xfId="9" applyFont="1" applyFill="1" applyBorder="1" applyAlignment="1" applyProtection="1">
      <alignment horizontal="center" vertical="center"/>
      <protection hidden="1"/>
    </xf>
    <xf numFmtId="0" fontId="9" fillId="0" borderId="48" xfId="0" applyFont="1" applyBorder="1" applyAlignment="1" applyProtection="1">
      <alignment horizontal="left" vertical="center"/>
      <protection hidden="1"/>
    </xf>
    <xf numFmtId="2" fontId="7" fillId="0" borderId="49" xfId="9" applyNumberFormat="1" applyFont="1" applyFill="1" applyBorder="1" applyAlignment="1" applyProtection="1">
      <alignment horizontal="center" vertical="center"/>
      <protection hidden="1"/>
    </xf>
    <xf numFmtId="0" fontId="19" fillId="0" borderId="0" xfId="9" applyFont="1" applyFill="1" applyBorder="1" applyAlignment="1" applyProtection="1">
      <alignment horizontal="center" vertical="center"/>
      <protection hidden="1"/>
    </xf>
    <xf numFmtId="0" fontId="19" fillId="0" borderId="46" xfId="9" applyFont="1" applyFill="1" applyBorder="1" applyAlignment="1" applyProtection="1">
      <alignment horizontal="center" vertical="center"/>
      <protection hidden="1"/>
    </xf>
    <xf numFmtId="0" fontId="19" fillId="0" borderId="50" xfId="9" applyFont="1" applyFill="1" applyBorder="1" applyAlignment="1" applyProtection="1">
      <alignment horizontal="left" vertical="center"/>
      <protection hidden="1"/>
    </xf>
    <xf numFmtId="0" fontId="19" fillId="0" borderId="0" xfId="9" applyFont="1" applyFill="1" applyBorder="1" applyAlignment="1" applyProtection="1">
      <alignment horizontal="left" vertical="center"/>
      <protection hidden="1"/>
    </xf>
    <xf numFmtId="0" fontId="19" fillId="0" borderId="51" xfId="9" applyFont="1" applyFill="1" applyBorder="1" applyAlignment="1" applyProtection="1">
      <alignment horizontal="center" vertical="center"/>
      <protection hidden="1"/>
    </xf>
    <xf numFmtId="0" fontId="19" fillId="0" borderId="50" xfId="9" applyFont="1" applyFill="1" applyBorder="1" applyAlignment="1" applyProtection="1">
      <alignment vertical="center"/>
      <protection hidden="1"/>
    </xf>
    <xf numFmtId="0" fontId="4" fillId="0" borderId="0" xfId="9" applyFont="1" applyFill="1" applyBorder="1" applyAlignment="1" applyProtection="1">
      <alignment horizontal="right" vertical="center"/>
      <protection hidden="1"/>
    </xf>
    <xf numFmtId="2" fontId="19" fillId="0" borderId="11" xfId="9" applyNumberFormat="1" applyFont="1" applyFill="1" applyBorder="1" applyAlignment="1" applyProtection="1">
      <alignment horizontal="center" vertical="center"/>
      <protection locked="0" hidden="1"/>
    </xf>
    <xf numFmtId="2" fontId="20" fillId="0" borderId="0" xfId="9" applyNumberFormat="1" applyFont="1" applyFill="1" applyBorder="1" applyAlignment="1" applyProtection="1">
      <alignment horizontal="center" vertical="center"/>
      <protection hidden="1"/>
    </xf>
    <xf numFmtId="0" fontId="4" fillId="0" borderId="0" xfId="9" applyFont="1" applyFill="1" applyBorder="1" applyAlignment="1" applyProtection="1">
      <alignment vertical="center"/>
      <protection hidden="1"/>
    </xf>
    <xf numFmtId="2" fontId="19" fillId="0" borderId="0" xfId="9" applyNumberFormat="1" applyFont="1" applyFill="1" applyBorder="1" applyAlignment="1" applyProtection="1">
      <alignment horizontal="center" vertical="center"/>
      <protection locked="0" hidden="1"/>
    </xf>
    <xf numFmtId="2" fontId="20" fillId="0" borderId="51" xfId="9" applyNumberFormat="1" applyFont="1" applyFill="1" applyBorder="1" applyAlignment="1" applyProtection="1">
      <alignment horizontal="center" vertical="center"/>
      <protection hidden="1"/>
    </xf>
    <xf numFmtId="0" fontId="4" fillId="0" borderId="0" xfId="9" applyFont="1" applyFill="1" applyBorder="1" applyAlignment="1" applyProtection="1">
      <alignment vertical="center" wrapText="1"/>
      <protection hidden="1"/>
    </xf>
    <xf numFmtId="0" fontId="19" fillId="0" borderId="47" xfId="9" applyFont="1" applyFill="1" applyBorder="1" applyAlignment="1" applyProtection="1">
      <alignment horizontal="center" vertical="center"/>
      <protection hidden="1"/>
    </xf>
    <xf numFmtId="2" fontId="20" fillId="0" borderId="48" xfId="9" applyNumberFormat="1" applyFont="1" applyFill="1" applyBorder="1" applyAlignment="1" applyProtection="1">
      <alignment horizontal="center" vertical="center"/>
      <protection hidden="1"/>
    </xf>
    <xf numFmtId="2" fontId="20" fillId="0" borderId="49" xfId="9" applyNumberFormat="1" applyFont="1" applyFill="1" applyBorder="1" applyAlignment="1" applyProtection="1">
      <alignment horizontal="center" vertical="center"/>
      <protection hidden="1"/>
    </xf>
    <xf numFmtId="0" fontId="19" fillId="0" borderId="0" xfId="9" applyFont="1" applyFill="1" applyAlignment="1" applyProtection="1">
      <alignment horizontal="center" vertical="center"/>
      <protection hidden="1"/>
    </xf>
    <xf numFmtId="2" fontId="19" fillId="0" borderId="0" xfId="9" applyNumberFormat="1" applyFont="1" applyFill="1" applyAlignment="1" applyProtection="1">
      <alignment horizontal="center" vertical="center"/>
      <protection hidden="1"/>
    </xf>
    <xf numFmtId="2" fontId="19" fillId="0" borderId="45" xfId="9" applyNumberFormat="1" applyFont="1" applyFill="1" applyBorder="1" applyAlignment="1" applyProtection="1">
      <alignment horizontal="center" vertical="center"/>
      <protection hidden="1"/>
    </xf>
    <xf numFmtId="2" fontId="19" fillId="0" borderId="46" xfId="9" applyNumberFormat="1" applyFont="1" applyFill="1" applyBorder="1" applyAlignment="1" applyProtection="1">
      <alignment horizontal="center" vertical="center"/>
      <protection hidden="1"/>
    </xf>
    <xf numFmtId="2" fontId="19" fillId="0" borderId="0" xfId="9" applyNumberFormat="1" applyFont="1" applyFill="1" applyBorder="1" applyAlignment="1" applyProtection="1">
      <alignment horizontal="center" vertical="center"/>
      <protection hidden="1"/>
    </xf>
    <xf numFmtId="2" fontId="19" fillId="0" borderId="51" xfId="9" applyNumberFormat="1" applyFont="1" applyFill="1" applyBorder="1" applyAlignment="1" applyProtection="1">
      <alignment horizontal="center" vertical="center"/>
      <protection hidden="1"/>
    </xf>
    <xf numFmtId="0" fontId="19" fillId="0" borderId="50" xfId="9" applyFont="1" applyFill="1" applyBorder="1" applyAlignment="1" applyProtection="1">
      <alignment horizontal="center" vertical="center"/>
      <protection hidden="1"/>
    </xf>
    <xf numFmtId="0" fontId="21" fillId="0" borderId="0" xfId="9" applyFont="1" applyFill="1" applyBorder="1" applyAlignment="1" applyProtection="1">
      <alignment horizontal="right" vertical="center"/>
      <protection hidden="1"/>
    </xf>
    <xf numFmtId="0" fontId="4" fillId="0" borderId="48" xfId="9" applyFont="1" applyFill="1" applyBorder="1" applyAlignment="1" applyProtection="1">
      <alignment horizontal="center" vertical="center"/>
      <protection hidden="1"/>
    </xf>
    <xf numFmtId="2" fontId="19" fillId="0" borderId="15" xfId="9" applyNumberFormat="1" applyFont="1" applyFill="1" applyBorder="1" applyAlignment="1" applyProtection="1">
      <alignment horizontal="center" vertical="center"/>
      <protection hidden="1"/>
    </xf>
    <xf numFmtId="2" fontId="4" fillId="0" borderId="0" xfId="9" applyNumberFormat="1" applyFont="1" applyFill="1" applyBorder="1" applyAlignment="1" applyProtection="1">
      <alignment horizontal="center" vertical="center"/>
      <protection hidden="1"/>
    </xf>
    <xf numFmtId="2" fontId="4" fillId="0" borderId="45" xfId="9" applyNumberFormat="1" applyFont="1" applyFill="1" applyBorder="1" applyAlignment="1" applyProtection="1">
      <alignment horizontal="center" vertical="center"/>
      <protection hidden="1"/>
    </xf>
    <xf numFmtId="2" fontId="4" fillId="0" borderId="46" xfId="9" applyNumberFormat="1" applyFont="1" applyFill="1" applyBorder="1" applyAlignment="1" applyProtection="1">
      <alignment horizontal="center" vertical="center"/>
      <protection hidden="1"/>
    </xf>
    <xf numFmtId="0" fontId="4" fillId="0" borderId="50" xfId="9" applyFont="1" applyFill="1" applyBorder="1" applyAlignment="1" applyProtection="1">
      <alignment horizontal="center" vertical="center"/>
      <protection hidden="1"/>
    </xf>
    <xf numFmtId="2" fontId="4" fillId="0" borderId="51" xfId="9" applyNumberFormat="1" applyFont="1" applyFill="1" applyBorder="1" applyAlignment="1" applyProtection="1">
      <alignment horizontal="center" vertical="center"/>
      <protection hidden="1"/>
    </xf>
    <xf numFmtId="0" fontId="4" fillId="0" borderId="7" xfId="9" applyFont="1" applyFill="1" applyBorder="1" applyAlignment="1" applyProtection="1">
      <alignment horizontal="left" vertical="center"/>
      <protection hidden="1"/>
    </xf>
    <xf numFmtId="0" fontId="4" fillId="0" borderId="8" xfId="9" applyFont="1" applyFill="1" applyBorder="1" applyAlignment="1" applyProtection="1">
      <alignment horizontal="center" vertical="center"/>
      <protection hidden="1"/>
    </xf>
    <xf numFmtId="0" fontId="4" fillId="0" borderId="8" xfId="9" applyFont="1" applyFill="1" applyBorder="1" applyAlignment="1" applyProtection="1">
      <alignment horizontal="right" vertical="center"/>
      <protection hidden="1"/>
    </xf>
    <xf numFmtId="10" fontId="4" fillId="0" borderId="25" xfId="9" applyNumberFormat="1" applyFont="1" applyFill="1" applyBorder="1" applyAlignment="1" applyProtection="1">
      <alignment horizontal="center" vertical="center"/>
      <protection locked="0"/>
    </xf>
    <xf numFmtId="0" fontId="4" fillId="0" borderId="0" xfId="9" applyFont="1" applyFill="1" applyBorder="1" applyAlignment="1" applyProtection="1">
      <alignment horizontal="left" vertical="center"/>
      <protection hidden="1"/>
    </xf>
    <xf numFmtId="10" fontId="4" fillId="0" borderId="0" xfId="9" applyNumberFormat="1" applyFont="1" applyFill="1" applyBorder="1" applyAlignment="1" applyProtection="1">
      <alignment horizontal="center" vertical="center"/>
      <protection hidden="1"/>
    </xf>
    <xf numFmtId="10" fontId="4" fillId="0" borderId="25" xfId="11" applyNumberFormat="1" applyFont="1" applyFill="1" applyBorder="1" applyAlignment="1" applyProtection="1">
      <alignment horizontal="center" vertical="center"/>
      <protection locked="0"/>
    </xf>
    <xf numFmtId="167" fontId="4" fillId="0" borderId="51" xfId="11" applyNumberFormat="1" applyFont="1" applyFill="1" applyBorder="1" applyAlignment="1" applyProtection="1">
      <alignment horizontal="center" vertical="center"/>
      <protection hidden="1"/>
    </xf>
    <xf numFmtId="10" fontId="4" fillId="0" borderId="0" xfId="11" applyNumberFormat="1" applyFont="1" applyFill="1" applyBorder="1" applyAlignment="1" applyProtection="1">
      <alignment horizontal="center" vertical="center"/>
      <protection hidden="1"/>
    </xf>
    <xf numFmtId="0" fontId="4" fillId="0" borderId="22" xfId="9" applyFont="1" applyFill="1" applyBorder="1" applyAlignment="1" applyProtection="1">
      <alignment vertical="center"/>
      <protection hidden="1"/>
    </xf>
    <xf numFmtId="0" fontId="4" fillId="0" borderId="26" xfId="9" applyFont="1" applyFill="1" applyBorder="1" applyAlignment="1" applyProtection="1">
      <alignment horizontal="center" vertical="center"/>
      <protection hidden="1"/>
    </xf>
    <xf numFmtId="0" fontId="4" fillId="0" borderId="26" xfId="9" applyFont="1" applyFill="1" applyBorder="1" applyAlignment="1" applyProtection="1">
      <alignment horizontal="right" vertical="center"/>
      <protection hidden="1"/>
    </xf>
    <xf numFmtId="10" fontId="4" fillId="0" borderId="39" xfId="11" applyNumberFormat="1" applyFont="1" applyFill="1" applyBorder="1" applyAlignment="1" applyProtection="1">
      <alignment horizontal="center" vertical="center"/>
      <protection hidden="1"/>
    </xf>
    <xf numFmtId="167" fontId="19" fillId="0" borderId="51" xfId="11" applyNumberFormat="1" applyFont="1" applyFill="1" applyBorder="1" applyAlignment="1" applyProtection="1">
      <alignment horizontal="center" vertical="center"/>
      <protection hidden="1"/>
    </xf>
    <xf numFmtId="10" fontId="4" fillId="0" borderId="53" xfId="11" applyNumberFormat="1" applyFont="1" applyFill="1" applyBorder="1" applyAlignment="1" applyProtection="1">
      <alignment horizontal="center" vertical="center"/>
      <protection locked="0"/>
    </xf>
    <xf numFmtId="2" fontId="19" fillId="0" borderId="51" xfId="11" applyNumberFormat="1" applyFont="1" applyFill="1" applyBorder="1" applyAlignment="1" applyProtection="1">
      <alignment horizontal="center" vertical="center"/>
      <protection hidden="1"/>
    </xf>
    <xf numFmtId="0" fontId="4" fillId="0" borderId="54" xfId="9" applyFont="1" applyFill="1" applyBorder="1" applyAlignment="1" applyProtection="1">
      <alignment horizontal="center" vertical="center"/>
      <protection hidden="1"/>
    </xf>
    <xf numFmtId="0" fontId="4" fillId="0" borderId="55" xfId="9" applyFont="1" applyFill="1" applyBorder="1" applyAlignment="1" applyProtection="1">
      <alignment horizontal="center" vertical="center"/>
      <protection hidden="1"/>
    </xf>
    <xf numFmtId="0" fontId="4" fillId="0" borderId="55" xfId="9" applyFont="1" applyFill="1" applyBorder="1" applyAlignment="1" applyProtection="1">
      <alignment horizontal="right" vertical="center"/>
      <protection hidden="1"/>
    </xf>
    <xf numFmtId="10" fontId="4" fillId="0" borderId="38" xfId="9" applyNumberFormat="1" applyFont="1" applyFill="1" applyBorder="1" applyAlignment="1" applyProtection="1">
      <alignment horizontal="center" vertical="center"/>
      <protection locked="0"/>
    </xf>
    <xf numFmtId="0" fontId="4" fillId="0" borderId="7" xfId="9" applyFont="1" applyFill="1" applyBorder="1" applyAlignment="1" applyProtection="1">
      <alignment vertical="center"/>
      <protection hidden="1"/>
    </xf>
    <xf numFmtId="0" fontId="4" fillId="0" borderId="52" xfId="9" applyFont="1" applyFill="1" applyBorder="1" applyAlignment="1" applyProtection="1">
      <alignment vertical="center"/>
      <protection hidden="1"/>
    </xf>
    <xf numFmtId="10" fontId="4" fillId="0" borderId="53" xfId="11" applyNumberFormat="1" applyFont="1" applyFill="1" applyBorder="1" applyAlignment="1" applyProtection="1">
      <alignment horizontal="center" vertical="center"/>
      <protection hidden="1"/>
    </xf>
    <xf numFmtId="2" fontId="4" fillId="0" borderId="51" xfId="11" applyNumberFormat="1" applyFont="1" applyFill="1" applyBorder="1" applyAlignment="1" applyProtection="1">
      <alignment horizontal="center" vertical="center"/>
      <protection hidden="1"/>
    </xf>
    <xf numFmtId="10" fontId="4" fillId="0" borderId="53" xfId="11" applyNumberFormat="1" applyFont="1" applyFill="1" applyBorder="1" applyAlignment="1" applyProtection="1">
      <alignment horizontal="center" vertical="center"/>
    </xf>
    <xf numFmtId="10" fontId="4" fillId="0" borderId="38" xfId="11" applyNumberFormat="1" applyFont="1" applyFill="1" applyBorder="1" applyAlignment="1" applyProtection="1">
      <alignment horizontal="center" vertical="center"/>
      <protection hidden="1"/>
    </xf>
    <xf numFmtId="0" fontId="4" fillId="0" borderId="47" xfId="9" applyFont="1" applyFill="1" applyBorder="1" applyAlignment="1" applyProtection="1">
      <alignment horizontal="center" vertical="center"/>
      <protection hidden="1"/>
    </xf>
    <xf numFmtId="168" fontId="4" fillId="0" borderId="48" xfId="11" applyNumberFormat="1" applyFont="1" applyFill="1" applyBorder="1" applyAlignment="1" applyProtection="1">
      <alignment horizontal="center" vertical="center"/>
      <protection hidden="1"/>
    </xf>
    <xf numFmtId="2" fontId="4" fillId="0" borderId="48" xfId="11" applyNumberFormat="1" applyFont="1" applyFill="1" applyBorder="1" applyAlignment="1" applyProtection="1">
      <alignment horizontal="center" vertical="center"/>
      <protection hidden="1"/>
    </xf>
    <xf numFmtId="2" fontId="19" fillId="0" borderId="49" xfId="11" applyNumberFormat="1" applyFont="1" applyFill="1" applyBorder="1" applyAlignment="1" applyProtection="1">
      <alignment horizontal="center" vertical="center"/>
      <protection hidden="1"/>
    </xf>
    <xf numFmtId="168" fontId="4" fillId="0" borderId="0" xfId="11" applyNumberFormat="1" applyFont="1" applyFill="1" applyBorder="1" applyAlignment="1" applyProtection="1">
      <alignment horizontal="center" vertical="center"/>
      <protection hidden="1"/>
    </xf>
    <xf numFmtId="2" fontId="4" fillId="0" borderId="0" xfId="11" applyNumberFormat="1" applyFont="1" applyFill="1" applyBorder="1" applyAlignment="1" applyProtection="1">
      <alignment horizontal="center" vertical="center"/>
      <protection hidden="1"/>
    </xf>
    <xf numFmtId="2" fontId="19" fillId="0" borderId="0" xfId="11" applyNumberFormat="1" applyFont="1" applyFill="1" applyBorder="1" applyAlignment="1" applyProtection="1">
      <alignment horizontal="center" vertical="center"/>
      <protection hidden="1"/>
    </xf>
    <xf numFmtId="1" fontId="4" fillId="0" borderId="0" xfId="9" applyNumberFormat="1" applyFont="1" applyFill="1" applyAlignment="1" applyProtection="1">
      <alignment horizontal="center" vertical="center"/>
      <protection hidden="1"/>
    </xf>
    <xf numFmtId="2" fontId="4" fillId="0" borderId="0" xfId="9" applyNumberFormat="1" applyFont="1" applyFill="1" applyAlignment="1" applyProtection="1">
      <alignment horizontal="left" vertical="center"/>
      <protection hidden="1"/>
    </xf>
    <xf numFmtId="10" fontId="4" fillId="0" borderId="0" xfId="9" applyNumberFormat="1" applyFont="1" applyFill="1" applyAlignment="1" applyProtection="1">
      <alignment vertical="center"/>
      <protection hidden="1"/>
    </xf>
    <xf numFmtId="0" fontId="4" fillId="0" borderId="0" xfId="9" applyFont="1" applyFill="1" applyAlignment="1" applyProtection="1">
      <alignment horizontal="left" vertical="center"/>
      <protection hidden="1"/>
    </xf>
    <xf numFmtId="0" fontId="4" fillId="0" borderId="48" xfId="9" applyFont="1" applyFill="1" applyBorder="1" applyAlignment="1" applyProtection="1">
      <alignment vertical="center"/>
      <protection hidden="1"/>
    </xf>
    <xf numFmtId="2" fontId="4" fillId="0" borderId="48" xfId="9" applyNumberFormat="1" applyFont="1" applyFill="1" applyBorder="1" applyAlignment="1" applyProtection="1">
      <alignment horizontal="center" vertical="center"/>
      <protection hidden="1"/>
    </xf>
    <xf numFmtId="2" fontId="4" fillId="0" borderId="49" xfId="9" applyNumberFormat="1" applyFont="1" applyFill="1" applyBorder="1" applyAlignment="1" applyProtection="1">
      <alignment horizontal="center" vertical="center"/>
      <protection hidden="1"/>
    </xf>
    <xf numFmtId="0" fontId="19" fillId="0" borderId="44" xfId="9" applyFont="1" applyFill="1" applyBorder="1" applyAlignment="1" applyProtection="1">
      <alignment vertical="center"/>
      <protection hidden="1"/>
    </xf>
    <xf numFmtId="0" fontId="19" fillId="0" borderId="45" xfId="9" applyFont="1" applyFill="1" applyBorder="1" applyAlignment="1" applyProtection="1">
      <alignment vertical="center"/>
      <protection hidden="1"/>
    </xf>
    <xf numFmtId="167" fontId="4" fillId="0" borderId="0" xfId="9" applyNumberFormat="1" applyFont="1" applyFill="1" applyBorder="1" applyAlignment="1" applyProtection="1">
      <alignment horizontal="center" vertical="center"/>
      <protection hidden="1"/>
    </xf>
    <xf numFmtId="0" fontId="4" fillId="0" borderId="11" xfId="9" applyFont="1" applyFill="1" applyBorder="1" applyAlignment="1" applyProtection="1">
      <alignment horizontal="center" vertical="center"/>
      <protection hidden="1"/>
    </xf>
    <xf numFmtId="10" fontId="4" fillId="0" borderId="11" xfId="9" applyNumberFormat="1" applyFont="1" applyFill="1" applyBorder="1" applyAlignment="1" applyProtection="1">
      <alignment horizontal="center" vertical="center"/>
      <protection hidden="1"/>
    </xf>
    <xf numFmtId="10" fontId="4" fillId="0" borderId="48" xfId="9" applyNumberFormat="1" applyFont="1" applyFill="1" applyBorder="1" applyAlignment="1" applyProtection="1">
      <alignment horizontal="center" vertical="center"/>
      <protection hidden="1"/>
    </xf>
    <xf numFmtId="0" fontId="4" fillId="0" borderId="51" xfId="9" applyFont="1" applyFill="1" applyBorder="1" applyAlignment="1" applyProtection="1">
      <alignment horizontal="center" vertical="center"/>
      <protection hidden="1"/>
    </xf>
    <xf numFmtId="169" fontId="4" fillId="0" borderId="0" xfId="9" applyNumberFormat="1" applyFont="1" applyFill="1" applyBorder="1" applyAlignment="1" applyProtection="1">
      <alignment horizontal="center" vertical="center"/>
      <protection hidden="1"/>
    </xf>
    <xf numFmtId="10" fontId="19" fillId="0" borderId="0" xfId="11" applyNumberFormat="1" applyFont="1" applyFill="1" applyBorder="1" applyAlignment="1" applyProtection="1">
      <alignment horizontal="center" vertical="center"/>
      <protection hidden="1"/>
    </xf>
    <xf numFmtId="0" fontId="4" fillId="0" borderId="0" xfId="9" applyFont="1" applyFill="1" applyAlignment="1" applyProtection="1">
      <alignment vertical="center"/>
      <protection hidden="1"/>
    </xf>
    <xf numFmtId="0" fontId="22" fillId="0" borderId="0" xfId="0" applyFont="1" applyAlignment="1">
      <alignment vertical="center"/>
    </xf>
    <xf numFmtId="169" fontId="4" fillId="0" borderId="0" xfId="9" applyNumberFormat="1" applyFont="1" applyFill="1" applyBorder="1" applyAlignment="1" applyProtection="1">
      <alignment horizontal="center" vertical="center"/>
      <protection locked="0" hidden="1"/>
    </xf>
    <xf numFmtId="0" fontId="7" fillId="0" borderId="50" xfId="9" applyFont="1" applyFill="1" applyBorder="1" applyAlignment="1" applyProtection="1">
      <alignment horizontal="center" vertical="center"/>
      <protection hidden="1"/>
    </xf>
    <xf numFmtId="2" fontId="7" fillId="0" borderId="51" xfId="9" applyNumberFormat="1" applyFont="1" applyFill="1" applyBorder="1" applyAlignment="1" applyProtection="1">
      <alignment horizontal="center" vertical="center"/>
      <protection hidden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7" fillId="0" borderId="0" xfId="0" applyFont="1" applyFill="1" applyAlignment="1">
      <alignment vertical="center"/>
    </xf>
    <xf numFmtId="0" fontId="6" fillId="0" borderId="31" xfId="12" applyFont="1" applyFill="1" applyBorder="1" applyAlignment="1">
      <alignment horizontal="center" vertical="center" wrapText="1"/>
    </xf>
    <xf numFmtId="0" fontId="6" fillId="0" borderId="32" xfId="12" applyFont="1" applyFill="1" applyBorder="1" applyAlignment="1">
      <alignment horizontal="center" vertical="center" wrapText="1"/>
    </xf>
    <xf numFmtId="0" fontId="6" fillId="0" borderId="33" xfId="12" applyFont="1" applyFill="1" applyBorder="1" applyAlignment="1">
      <alignment horizontal="center" vertical="center" wrapText="1"/>
    </xf>
    <xf numFmtId="0" fontId="7" fillId="0" borderId="1" xfId="12" applyFont="1" applyFill="1" applyBorder="1" applyAlignment="1">
      <alignment horizontal="center" vertical="center"/>
    </xf>
    <xf numFmtId="0" fontId="7" fillId="0" borderId="34" xfId="12" applyFont="1" applyFill="1" applyBorder="1" applyAlignment="1">
      <alignment horizontal="left" vertical="center"/>
    </xf>
    <xf numFmtId="0" fontId="7" fillId="0" borderId="6" xfId="12" applyFont="1" applyFill="1" applyBorder="1" applyAlignment="1">
      <alignment horizontal="center" vertical="center"/>
    </xf>
    <xf numFmtId="0" fontId="7" fillId="0" borderId="11" xfId="12" applyFont="1" applyFill="1" applyBorder="1" applyAlignment="1">
      <alignment horizontal="left" vertical="center"/>
    </xf>
    <xf numFmtId="0" fontId="6" fillId="0" borderId="13" xfId="12" applyFont="1" applyFill="1" applyBorder="1" applyAlignment="1">
      <alignment horizontal="center" vertical="center"/>
    </xf>
    <xf numFmtId="0" fontId="6" fillId="0" borderId="16" xfId="12" applyFont="1" applyFill="1" applyBorder="1" applyAlignment="1">
      <alignment horizontal="left" vertical="center"/>
    </xf>
    <xf numFmtId="0" fontId="7" fillId="0" borderId="21" xfId="12" applyFont="1" applyFill="1" applyBorder="1" applyAlignment="1">
      <alignment horizontal="center" vertical="center" wrapText="1"/>
    </xf>
    <xf numFmtId="0" fontId="7" fillId="0" borderId="23" xfId="12" applyFont="1" applyFill="1" applyBorder="1" applyAlignment="1">
      <alignment horizontal="left" vertical="center" wrapText="1"/>
    </xf>
    <xf numFmtId="0" fontId="6" fillId="0" borderId="31" xfId="12" applyFont="1" applyFill="1" applyBorder="1" applyAlignment="1">
      <alignment horizontal="center" vertical="center"/>
    </xf>
    <xf numFmtId="0" fontId="6" fillId="0" borderId="32" xfId="12" applyFont="1" applyFill="1" applyBorder="1" applyAlignment="1">
      <alignment horizontal="left" vertical="center"/>
    </xf>
    <xf numFmtId="0" fontId="9" fillId="0" borderId="0" xfId="0" applyFont="1" applyAlignment="1">
      <alignment vertical="center"/>
    </xf>
    <xf numFmtId="10" fontId="17" fillId="5" borderId="17" xfId="10" applyNumberFormat="1" applyFont="1" applyFill="1" applyBorder="1" applyAlignment="1">
      <alignment horizontal="center" vertical="center" wrapText="1"/>
    </xf>
    <xf numFmtId="0" fontId="6" fillId="0" borderId="10" xfId="4" applyFont="1" applyFill="1" applyBorder="1" applyAlignment="1">
      <alignment vertical="center"/>
    </xf>
    <xf numFmtId="0" fontId="6" fillId="0" borderId="5" xfId="4" applyFont="1" applyFill="1" applyBorder="1" applyAlignment="1">
      <alignment vertical="center"/>
    </xf>
    <xf numFmtId="0" fontId="6" fillId="0" borderId="36" xfId="4" applyFont="1" applyFill="1" applyBorder="1" applyAlignment="1">
      <alignment vertical="center"/>
    </xf>
    <xf numFmtId="0" fontId="8" fillId="0" borderId="13" xfId="4" applyFont="1" applyFill="1" applyBorder="1" applyAlignment="1">
      <alignment horizontal="right" vertical="center"/>
    </xf>
    <xf numFmtId="0" fontId="6" fillId="0" borderId="0" xfId="7" applyFont="1" applyFill="1" applyAlignment="1">
      <alignment horizontal="center" vertical="center" wrapText="1"/>
    </xf>
    <xf numFmtId="0" fontId="6" fillId="5" borderId="3" xfId="9" applyFont="1" applyFill="1" applyBorder="1" applyAlignment="1">
      <alignment horizontal="center" vertical="center" wrapText="1"/>
    </xf>
    <xf numFmtId="10" fontId="18" fillId="0" borderId="8" xfId="6" applyNumberFormat="1" applyFont="1" applyBorder="1" applyAlignment="1">
      <alignment horizontal="center" vertical="center" wrapText="1"/>
    </xf>
    <xf numFmtId="10" fontId="17" fillId="5" borderId="8" xfId="10" applyNumberFormat="1" applyFont="1" applyFill="1" applyBorder="1" applyAlignment="1">
      <alignment horizontal="center" vertical="center" wrapText="1"/>
    </xf>
    <xf numFmtId="10" fontId="17" fillId="5" borderId="14" xfId="10" applyNumberFormat="1" applyFont="1" applyFill="1" applyBorder="1" applyAlignment="1">
      <alignment horizontal="center" vertical="center" wrapText="1"/>
    </xf>
    <xf numFmtId="10" fontId="7" fillId="0" borderId="34" xfId="6" applyNumberFormat="1" applyFont="1" applyFill="1" applyBorder="1" applyAlignment="1">
      <alignment horizontal="center" vertical="center"/>
    </xf>
    <xf numFmtId="10" fontId="7" fillId="0" borderId="35" xfId="6" applyNumberFormat="1" applyFont="1" applyFill="1" applyBorder="1" applyAlignment="1">
      <alignment horizontal="center" vertical="center"/>
    </xf>
    <xf numFmtId="10" fontId="7" fillId="0" borderId="23" xfId="6" applyNumberFormat="1" applyFont="1" applyFill="1" applyBorder="1" applyAlignment="1">
      <alignment horizontal="center" vertical="center" wrapText="1"/>
    </xf>
    <xf numFmtId="10" fontId="7" fillId="0" borderId="24" xfId="6" applyNumberFormat="1" applyFont="1" applyFill="1" applyBorder="1" applyAlignment="1">
      <alignment horizontal="center" vertical="center" wrapText="1"/>
    </xf>
    <xf numFmtId="10" fontId="6" fillId="0" borderId="32" xfId="6" applyNumberFormat="1" applyFont="1" applyFill="1" applyBorder="1" applyAlignment="1">
      <alignment horizontal="center" vertical="center"/>
    </xf>
    <xf numFmtId="10" fontId="6" fillId="0" borderId="33" xfId="6" applyNumberFormat="1" applyFont="1" applyFill="1" applyBorder="1" applyAlignment="1">
      <alignment horizontal="center" vertical="center"/>
    </xf>
    <xf numFmtId="10" fontId="6" fillId="0" borderId="56" xfId="6" applyNumberFormat="1" applyFont="1" applyFill="1" applyBorder="1" applyAlignment="1">
      <alignment horizontal="center" vertical="center"/>
    </xf>
    <xf numFmtId="10" fontId="6" fillId="0" borderId="57" xfId="6" applyNumberFormat="1" applyFont="1" applyFill="1" applyBorder="1" applyAlignment="1">
      <alignment horizontal="center" vertical="center"/>
    </xf>
    <xf numFmtId="10" fontId="7" fillId="0" borderId="11" xfId="6" applyNumberFormat="1" applyFont="1" applyFill="1" applyBorder="1" applyAlignment="1">
      <alignment horizontal="center" vertical="center"/>
    </xf>
    <xf numFmtId="10" fontId="7" fillId="0" borderId="12" xfId="6" applyNumberFormat="1" applyFont="1" applyFill="1" applyBorder="1" applyAlignment="1">
      <alignment horizontal="center" vertical="center"/>
    </xf>
    <xf numFmtId="10" fontId="6" fillId="0" borderId="16" xfId="6" applyNumberFormat="1" applyFont="1" applyFill="1" applyBorder="1" applyAlignment="1">
      <alignment horizontal="center" vertical="center"/>
    </xf>
    <xf numFmtId="10" fontId="6" fillId="0" borderId="17" xfId="6" applyNumberFormat="1" applyFont="1" applyFill="1" applyBorder="1" applyAlignment="1">
      <alignment horizontal="center" vertical="center"/>
    </xf>
    <xf numFmtId="10" fontId="7" fillId="0" borderId="58" xfId="6" applyNumberFormat="1" applyFont="1" applyFill="1" applyBorder="1" applyAlignment="1">
      <alignment horizontal="center" vertical="center"/>
    </xf>
    <xf numFmtId="43" fontId="6" fillId="0" borderId="11" xfId="1" applyFont="1" applyFill="1" applyBorder="1" applyAlignment="1">
      <alignment horizontal="right" vertical="center" wrapText="1"/>
    </xf>
    <xf numFmtId="43" fontId="7" fillId="0" borderId="11" xfId="1" applyFont="1" applyFill="1" applyBorder="1" applyAlignment="1">
      <alignment horizontal="right" vertical="center" wrapText="1"/>
    </xf>
    <xf numFmtId="0" fontId="6" fillId="6" borderId="11" xfId="0" applyFont="1" applyFill="1" applyBorder="1" applyAlignment="1">
      <alignment horizontal="center" vertical="center" wrapText="1"/>
    </xf>
    <xf numFmtId="0" fontId="6" fillId="6" borderId="11" xfId="0" applyFont="1" applyFill="1" applyBorder="1" applyAlignment="1">
      <alignment vertical="center" wrapText="1"/>
    </xf>
    <xf numFmtId="43" fontId="6" fillId="6" borderId="11" xfId="1" applyFont="1" applyFill="1" applyBorder="1" applyAlignment="1">
      <alignment horizontal="right" vertical="center" wrapText="1"/>
    </xf>
    <xf numFmtId="0" fontId="12" fillId="0" borderId="0" xfId="7" applyFill="1" applyAlignment="1">
      <alignment vertical="center"/>
    </xf>
    <xf numFmtId="10" fontId="23" fillId="0" borderId="0" xfId="7" applyNumberFormat="1" applyFont="1" applyFill="1" applyAlignment="1">
      <alignment horizontal="center" vertical="center" wrapText="1"/>
    </xf>
    <xf numFmtId="0" fontId="23" fillId="0" borderId="0" xfId="7" applyFont="1" applyFill="1" applyAlignment="1">
      <alignment horizontal="center" vertical="center" wrapText="1"/>
    </xf>
    <xf numFmtId="0" fontId="13" fillId="0" borderId="0" xfId="7" applyFont="1" applyFill="1" applyAlignment="1">
      <alignment horizontal="center" vertical="center" wrapText="1"/>
    </xf>
    <xf numFmtId="0" fontId="6" fillId="2" borderId="40" xfId="5" applyFont="1" applyFill="1" applyBorder="1" applyAlignment="1">
      <alignment horizontal="center" vertical="center"/>
    </xf>
    <xf numFmtId="0" fontId="6" fillId="2" borderId="4" xfId="5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43" fontId="6" fillId="0" borderId="9" xfId="1" applyFont="1" applyFill="1" applyBorder="1" applyAlignment="1">
      <alignment horizontal="center" vertical="center" wrapText="1"/>
    </xf>
    <xf numFmtId="164" fontId="11" fillId="3" borderId="28" xfId="2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34" xfId="0" applyFont="1" applyFill="1" applyBorder="1" applyAlignment="1">
      <alignment horizontal="center" vertical="center" wrapText="1"/>
    </xf>
    <xf numFmtId="0" fontId="11" fillId="4" borderId="35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43" fontId="6" fillId="6" borderId="12" xfId="1" applyFont="1" applyFill="1" applyBorder="1" applyAlignment="1">
      <alignment horizontal="right" vertical="center" wrapText="1"/>
    </xf>
    <xf numFmtId="0" fontId="7" fillId="0" borderId="6" xfId="0" applyFont="1" applyFill="1" applyBorder="1" applyAlignment="1">
      <alignment horizontal="center" vertical="center" wrapText="1"/>
    </xf>
    <xf numFmtId="43" fontId="7" fillId="0" borderId="12" xfId="1" applyFont="1" applyFill="1" applyBorder="1" applyAlignment="1">
      <alignment horizontal="right" vertical="center" wrapText="1"/>
    </xf>
    <xf numFmtId="43" fontId="6" fillId="0" borderId="12" xfId="1" applyFont="1" applyFill="1" applyBorder="1" applyAlignment="1">
      <alignment horizontal="right" vertical="center" wrapText="1"/>
    </xf>
    <xf numFmtId="164" fontId="11" fillId="4" borderId="17" xfId="2" applyFont="1" applyFill="1" applyBorder="1" applyAlignment="1">
      <alignment horizontal="center" vertical="center" wrapText="1"/>
    </xf>
    <xf numFmtId="0" fontId="6" fillId="5" borderId="59" xfId="9" applyFont="1" applyFill="1" applyBorder="1" applyAlignment="1">
      <alignment horizontal="center" vertical="center" wrapText="1"/>
    </xf>
    <xf numFmtId="166" fontId="18" fillId="0" borderId="12" xfId="9" applyNumberFormat="1" applyFont="1" applyBorder="1" applyAlignment="1">
      <alignment horizontal="center" vertical="center" wrapText="1"/>
    </xf>
    <xf numFmtId="166" fontId="17" fillId="5" borderId="12" xfId="9" applyNumberFormat="1" applyFont="1" applyFill="1" applyBorder="1" applyAlignment="1">
      <alignment horizontal="center" vertical="center" wrapText="1"/>
    </xf>
    <xf numFmtId="166" fontId="17" fillId="5" borderId="17" xfId="9" applyNumberFormat="1" applyFont="1" applyFill="1" applyBorder="1" applyAlignment="1">
      <alignment horizontal="center" vertical="center" wrapText="1"/>
    </xf>
    <xf numFmtId="4" fontId="0" fillId="0" borderId="0" xfId="0" applyNumberFormat="1" applyFill="1" applyAlignment="1">
      <alignment vertical="center"/>
    </xf>
    <xf numFmtId="164" fontId="0" fillId="0" borderId="0" xfId="0" applyNumberFormat="1" applyFill="1" applyAlignment="1">
      <alignment vertical="center"/>
    </xf>
    <xf numFmtId="0" fontId="25" fillId="0" borderId="0" xfId="7" applyFont="1" applyFill="1" applyAlignment="1">
      <alignment vertical="center"/>
    </xf>
    <xf numFmtId="2" fontId="7" fillId="0" borderId="48" xfId="9" applyNumberFormat="1" applyFont="1" applyFill="1" applyBorder="1" applyAlignment="1" applyProtection="1">
      <alignment horizontal="left" vertical="center"/>
      <protection locked="0"/>
    </xf>
    <xf numFmtId="0" fontId="4" fillId="0" borderId="0" xfId="9" applyFont="1" applyFill="1" applyBorder="1" applyAlignment="1" applyProtection="1">
      <alignment horizontal="center" vertical="center"/>
      <protection hidden="1"/>
    </xf>
    <xf numFmtId="169" fontId="4" fillId="0" borderId="0" xfId="9" applyNumberFormat="1" applyFont="1" applyFill="1" applyAlignment="1" applyProtection="1">
      <alignment horizontal="center" vertical="center"/>
      <protection hidden="1"/>
    </xf>
    <xf numFmtId="0" fontId="19" fillId="0" borderId="48" xfId="9" applyFont="1" applyFill="1" applyBorder="1" applyAlignment="1" applyProtection="1">
      <alignment horizontal="center" vertical="center"/>
      <protection hidden="1"/>
    </xf>
    <xf numFmtId="0" fontId="19" fillId="0" borderId="45" xfId="9" applyFont="1" applyFill="1" applyBorder="1" applyAlignment="1" applyProtection="1">
      <alignment horizontal="center" vertical="center"/>
      <protection hidden="1"/>
    </xf>
    <xf numFmtId="0" fontId="4" fillId="0" borderId="45" xfId="9" applyFont="1" applyFill="1" applyBorder="1" applyAlignment="1" applyProtection="1">
      <alignment horizontal="center" vertical="center"/>
      <protection hidden="1"/>
    </xf>
    <xf numFmtId="0" fontId="4" fillId="0" borderId="52" xfId="9" applyFont="1" applyFill="1" applyBorder="1" applyAlignment="1" applyProtection="1">
      <alignment horizontal="center" vertical="center"/>
      <protection hidden="1"/>
    </xf>
    <xf numFmtId="2" fontId="4" fillId="0" borderId="0" xfId="9" applyNumberFormat="1" applyFont="1" applyFill="1" applyAlignment="1" applyProtection="1">
      <alignment horizontal="center" vertical="center"/>
      <protection hidden="1"/>
    </xf>
    <xf numFmtId="0" fontId="23" fillId="0" borderId="0" xfId="7" applyFont="1" applyFill="1" applyAlignment="1">
      <alignment vertical="center" wrapText="1"/>
    </xf>
    <xf numFmtId="0" fontId="8" fillId="0" borderId="45" xfId="0" applyFont="1" applyBorder="1" applyAlignment="1" applyProtection="1">
      <alignment horizontal="right" vertical="center"/>
      <protection hidden="1"/>
    </xf>
    <xf numFmtId="0" fontId="8" fillId="0" borderId="0" xfId="0" applyFont="1" applyBorder="1" applyAlignment="1" applyProtection="1">
      <alignment horizontal="right" vertical="center"/>
      <protection hidden="1"/>
    </xf>
    <xf numFmtId="0" fontId="1" fillId="0" borderId="0" xfId="0" applyFont="1" applyAlignment="1">
      <alignment vertical="center"/>
    </xf>
    <xf numFmtId="0" fontId="8" fillId="0" borderId="6" xfId="4" applyFont="1" applyFill="1" applyBorder="1" applyAlignment="1">
      <alignment horizontal="right" vertical="center"/>
    </xf>
    <xf numFmtId="10" fontId="9" fillId="0" borderId="57" xfId="6" applyNumberFormat="1" applyFont="1" applyFill="1" applyBorder="1" applyAlignment="1">
      <alignment horizontal="left" vertical="center"/>
    </xf>
    <xf numFmtId="10" fontId="9" fillId="0" borderId="12" xfId="6" applyNumberFormat="1" applyFont="1" applyFill="1" applyBorder="1" applyAlignment="1">
      <alignment horizontal="left" vertical="center"/>
    </xf>
    <xf numFmtId="0" fontId="8" fillId="0" borderId="0" xfId="0" applyFont="1" applyFill="1" applyAlignment="1">
      <alignment vertical="center"/>
    </xf>
    <xf numFmtId="0" fontId="7" fillId="0" borderId="11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  <xf numFmtId="0" fontId="26" fillId="0" borderId="29" xfId="0" applyFont="1" applyFill="1" applyBorder="1" applyAlignment="1">
      <alignment horizontal="left" vertical="center" wrapText="1"/>
    </xf>
    <xf numFmtId="0" fontId="26" fillId="0" borderId="29" xfId="0" applyFont="1" applyFill="1" applyBorder="1" applyAlignment="1">
      <alignment horizontal="right" vertical="center" wrapText="1"/>
    </xf>
    <xf numFmtId="0" fontId="26" fillId="0" borderId="29" xfId="0" applyFont="1" applyFill="1" applyBorder="1" applyAlignment="1">
      <alignment horizontal="center" vertical="center" wrapText="1"/>
    </xf>
    <xf numFmtId="0" fontId="27" fillId="0" borderId="29" xfId="0" applyFont="1" applyFill="1" applyBorder="1" applyAlignment="1">
      <alignment horizontal="left" vertical="center" wrapText="1"/>
    </xf>
    <xf numFmtId="0" fontId="27" fillId="0" borderId="29" xfId="0" applyFont="1" applyFill="1" applyBorder="1" applyAlignment="1">
      <alignment horizontal="right" vertical="center" wrapText="1"/>
    </xf>
    <xf numFmtId="0" fontId="27" fillId="0" borderId="29" xfId="0" applyFont="1" applyFill="1" applyBorder="1" applyAlignment="1">
      <alignment horizontal="center" vertical="center" wrapText="1"/>
    </xf>
    <xf numFmtId="4" fontId="27" fillId="0" borderId="29" xfId="0" applyNumberFormat="1" applyFont="1" applyFill="1" applyBorder="1" applyAlignment="1">
      <alignment horizontal="right" vertical="center" wrapText="1"/>
    </xf>
    <xf numFmtId="0" fontId="27" fillId="0" borderId="0" xfId="0" applyFont="1" applyFill="1" applyAlignment="1">
      <alignment horizontal="right" vertical="center" wrapText="1"/>
    </xf>
    <xf numFmtId="0" fontId="27" fillId="0" borderId="30" xfId="0" applyFont="1" applyFill="1" applyBorder="1" applyAlignment="1">
      <alignment horizontal="left" vertical="center" wrapText="1"/>
    </xf>
    <xf numFmtId="4" fontId="27" fillId="0" borderId="0" xfId="0" applyNumberFormat="1" applyFont="1" applyFill="1" applyAlignment="1">
      <alignment horizontal="right" vertical="center" wrapText="1"/>
    </xf>
    <xf numFmtId="0" fontId="0" fillId="0" borderId="0" xfId="0" applyAlignment="1"/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28" fillId="0" borderId="0" xfId="0" applyFont="1" applyAlignment="1"/>
    <xf numFmtId="0" fontId="6" fillId="5" borderId="1" xfId="9" applyFont="1" applyFill="1" applyBorder="1" applyAlignment="1">
      <alignment horizontal="center" vertical="center" wrapText="1"/>
    </xf>
    <xf numFmtId="166" fontId="18" fillId="0" borderId="61" xfId="5" applyNumberFormat="1" applyFont="1" applyFill="1" applyBorder="1" applyAlignment="1">
      <alignment vertical="center" wrapText="1"/>
    </xf>
    <xf numFmtId="166" fontId="17" fillId="5" borderId="6" xfId="9" applyNumberFormat="1" applyFont="1" applyFill="1" applyBorder="1" applyAlignment="1">
      <alignment horizontal="center" vertical="center" wrapText="1"/>
    </xf>
    <xf numFmtId="10" fontId="17" fillId="5" borderId="12" xfId="10" applyNumberFormat="1" applyFont="1" applyFill="1" applyBorder="1" applyAlignment="1">
      <alignment horizontal="center" vertical="center" wrapText="1"/>
    </xf>
    <xf numFmtId="166" fontId="17" fillId="5" borderId="13" xfId="9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 wrapText="1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25" xfId="0" applyFont="1" applyFill="1" applyBorder="1" applyAlignment="1">
      <alignment horizontal="left" vertical="center" wrapText="1"/>
    </xf>
    <xf numFmtId="0" fontId="7" fillId="0" borderId="16" xfId="4" applyFont="1" applyFill="1" applyBorder="1" applyAlignment="1">
      <alignment horizontal="left" vertical="center"/>
    </xf>
    <xf numFmtId="0" fontId="7" fillId="0" borderId="17" xfId="4" applyFont="1" applyFill="1" applyBorder="1" applyAlignment="1">
      <alignment horizontal="left" vertical="center"/>
    </xf>
    <xf numFmtId="0" fontId="8" fillId="0" borderId="0" xfId="0" applyFont="1" applyAlignment="1">
      <alignment horizontal="center" vertical="center" wrapText="1"/>
    </xf>
    <xf numFmtId="4" fontId="11" fillId="3" borderId="36" xfId="5" applyNumberFormat="1" applyFont="1" applyFill="1" applyBorder="1" applyAlignment="1">
      <alignment horizontal="center" vertical="center"/>
    </xf>
    <xf numFmtId="4" fontId="11" fillId="3" borderId="15" xfId="5" applyNumberFormat="1" applyFont="1" applyFill="1" applyBorder="1" applyAlignment="1">
      <alignment horizontal="center" vertical="center"/>
    </xf>
    <xf numFmtId="0" fontId="5" fillId="0" borderId="44" xfId="4" applyFont="1" applyFill="1" applyBorder="1" applyAlignment="1">
      <alignment horizontal="center" vertical="center"/>
    </xf>
    <xf numFmtId="0" fontId="5" fillId="0" borderId="45" xfId="4" applyFont="1" applyFill="1" applyBorder="1" applyAlignment="1">
      <alignment horizontal="center" vertical="center"/>
    </xf>
    <xf numFmtId="0" fontId="5" fillId="0" borderId="46" xfId="4" applyFont="1" applyFill="1" applyBorder="1" applyAlignment="1">
      <alignment horizontal="center" vertical="center"/>
    </xf>
    <xf numFmtId="165" fontId="5" fillId="0" borderId="18" xfId="3" applyNumberFormat="1" applyFont="1" applyFill="1" applyBorder="1" applyAlignment="1">
      <alignment horizontal="center" vertical="center"/>
    </xf>
    <xf numFmtId="165" fontId="5" fillId="0" borderId="19" xfId="3" applyNumberFormat="1" applyFont="1" applyFill="1" applyBorder="1" applyAlignment="1">
      <alignment horizontal="center" vertical="center"/>
    </xf>
    <xf numFmtId="165" fontId="5" fillId="0" borderId="20" xfId="3" applyNumberFormat="1" applyFont="1" applyFill="1" applyBorder="1" applyAlignment="1">
      <alignment horizontal="center" vertical="center"/>
    </xf>
    <xf numFmtId="0" fontId="8" fillId="0" borderId="1" xfId="4" applyFont="1" applyFill="1" applyBorder="1" applyAlignment="1">
      <alignment horizontal="center" vertical="center"/>
    </xf>
    <xf numFmtId="0" fontId="8" fillId="0" borderId="35" xfId="4" applyFont="1" applyFill="1" applyBorder="1" applyAlignment="1">
      <alignment horizontal="center" vertical="center"/>
    </xf>
    <xf numFmtId="0" fontId="7" fillId="0" borderId="34" xfId="4" applyFont="1" applyFill="1" applyBorder="1" applyAlignment="1">
      <alignment horizontal="left" vertical="center" wrapText="1"/>
    </xf>
    <xf numFmtId="0" fontId="7" fillId="0" borderId="35" xfId="4" applyFont="1" applyFill="1" applyBorder="1" applyAlignment="1">
      <alignment horizontal="left" vertical="center" wrapText="1"/>
    </xf>
    <xf numFmtId="0" fontId="7" fillId="0" borderId="11" xfId="4" applyFont="1" applyFill="1" applyBorder="1" applyAlignment="1">
      <alignment horizontal="left" vertical="center"/>
    </xf>
    <xf numFmtId="0" fontId="7" fillId="0" borderId="12" xfId="4" applyFont="1" applyFill="1" applyBorder="1" applyAlignment="1">
      <alignment horizontal="left" vertical="center"/>
    </xf>
    <xf numFmtId="0" fontId="6" fillId="0" borderId="18" xfId="4" applyFont="1" applyFill="1" applyBorder="1" applyAlignment="1">
      <alignment horizontal="left" vertical="center"/>
    </xf>
    <xf numFmtId="0" fontId="6" fillId="0" borderId="19" xfId="4" applyFont="1" applyFill="1" applyBorder="1" applyAlignment="1">
      <alignment horizontal="left" vertical="center"/>
    </xf>
    <xf numFmtId="0" fontId="6" fillId="0" borderId="20" xfId="4" applyFont="1" applyFill="1" applyBorder="1" applyAlignment="1">
      <alignment horizontal="left" vertical="center"/>
    </xf>
    <xf numFmtId="0" fontId="6" fillId="2" borderId="2" xfId="5" applyFont="1" applyFill="1" applyBorder="1" applyAlignment="1">
      <alignment horizontal="center" vertical="center"/>
    </xf>
    <xf numFmtId="0" fontId="6" fillId="2" borderId="3" xfId="5" applyFont="1" applyFill="1" applyBorder="1" applyAlignment="1">
      <alignment horizontal="center" vertical="center"/>
    </xf>
    <xf numFmtId="0" fontId="6" fillId="2" borderId="42" xfId="5" applyFont="1" applyFill="1" applyBorder="1" applyAlignment="1">
      <alignment horizontal="center" vertical="center"/>
    </xf>
    <xf numFmtId="0" fontId="8" fillId="0" borderId="10" xfId="4" applyFont="1" applyFill="1" applyBorder="1" applyAlignment="1">
      <alignment horizontal="right" vertical="center"/>
    </xf>
    <xf numFmtId="0" fontId="8" fillId="0" borderId="25" xfId="4" applyFont="1" applyFill="1" applyBorder="1" applyAlignment="1">
      <alignment horizontal="right" vertical="center"/>
    </xf>
    <xf numFmtId="0" fontId="8" fillId="0" borderId="5" xfId="4" applyFont="1" applyFill="1" applyBorder="1" applyAlignment="1">
      <alignment horizontal="center" vertical="center"/>
    </xf>
    <xf numFmtId="0" fontId="8" fillId="0" borderId="3" xfId="4" applyFont="1" applyFill="1" applyBorder="1" applyAlignment="1">
      <alignment horizontal="center" vertical="center"/>
    </xf>
    <xf numFmtId="0" fontId="8" fillId="0" borderId="4" xfId="4" applyFont="1" applyFill="1" applyBorder="1" applyAlignment="1">
      <alignment horizontal="center" vertical="center"/>
    </xf>
    <xf numFmtId="0" fontId="8" fillId="0" borderId="36" xfId="4" applyFont="1" applyFill="1" applyBorder="1" applyAlignment="1">
      <alignment horizontal="right" vertical="center"/>
    </xf>
    <xf numFmtId="0" fontId="8" fillId="0" borderId="37" xfId="4" applyFont="1" applyFill="1" applyBorder="1" applyAlignment="1">
      <alignment horizontal="right" vertical="center"/>
    </xf>
    <xf numFmtId="0" fontId="8" fillId="0" borderId="0" xfId="0" applyFont="1" applyFill="1" applyAlignment="1">
      <alignment horizontal="center" vertical="center" wrapText="1"/>
    </xf>
    <xf numFmtId="0" fontId="11" fillId="4" borderId="36" xfId="0" applyFont="1" applyFill="1" applyBorder="1" applyAlignment="1">
      <alignment horizontal="right" vertical="center" wrapText="1"/>
    </xf>
    <xf numFmtId="0" fontId="11" fillId="4" borderId="15" xfId="0" applyFont="1" applyFill="1" applyBorder="1" applyAlignment="1">
      <alignment horizontal="right" vertical="center" wrapText="1"/>
    </xf>
    <xf numFmtId="0" fontId="11" fillId="4" borderId="37" xfId="0" applyFont="1" applyFill="1" applyBorder="1" applyAlignment="1">
      <alignment horizontal="right" vertical="center" wrapText="1"/>
    </xf>
    <xf numFmtId="0" fontId="7" fillId="0" borderId="18" xfId="4" applyFont="1" applyFill="1" applyBorder="1" applyAlignment="1">
      <alignment horizontal="left" vertical="center"/>
    </xf>
    <xf numFmtId="0" fontId="7" fillId="0" borderId="19" xfId="4" applyFont="1" applyFill="1" applyBorder="1" applyAlignment="1">
      <alignment horizontal="left" vertical="center"/>
    </xf>
    <xf numFmtId="0" fontId="7" fillId="0" borderId="20" xfId="4" applyFont="1" applyFill="1" applyBorder="1" applyAlignment="1">
      <alignment horizontal="left" vertical="center"/>
    </xf>
    <xf numFmtId="0" fontId="7" fillId="0" borderId="7" xfId="4" applyFont="1" applyFill="1" applyBorder="1" applyAlignment="1">
      <alignment horizontal="left" vertical="center"/>
    </xf>
    <xf numFmtId="0" fontId="7" fillId="0" borderId="8" xfId="4" applyFont="1" applyFill="1" applyBorder="1" applyAlignment="1">
      <alignment horizontal="left" vertical="center"/>
    </xf>
    <xf numFmtId="0" fontId="7" fillId="0" borderId="9" xfId="4" applyFont="1" applyFill="1" applyBorder="1" applyAlignment="1">
      <alignment horizontal="left" vertical="center"/>
    </xf>
    <xf numFmtId="0" fontId="7" fillId="0" borderId="60" xfId="4" applyFont="1" applyFill="1" applyBorder="1" applyAlignment="1">
      <alignment horizontal="left" vertical="center"/>
    </xf>
    <xf numFmtId="0" fontId="7" fillId="0" borderId="48" xfId="4" applyFont="1" applyFill="1" applyBorder="1" applyAlignment="1">
      <alignment horizontal="left" vertical="center"/>
    </xf>
    <xf numFmtId="0" fontId="7" fillId="0" borderId="49" xfId="4" applyFont="1" applyFill="1" applyBorder="1" applyAlignment="1">
      <alignment horizontal="left" vertical="center"/>
    </xf>
    <xf numFmtId="165" fontId="5" fillId="0" borderId="31" xfId="3" applyNumberFormat="1" applyFont="1" applyFill="1" applyBorder="1" applyAlignment="1">
      <alignment horizontal="center" vertical="center"/>
    </xf>
    <xf numFmtId="165" fontId="5" fillId="0" borderId="32" xfId="3" applyNumberFormat="1" applyFont="1" applyFill="1" applyBorder="1" applyAlignment="1">
      <alignment horizontal="center" vertical="center"/>
    </xf>
    <xf numFmtId="165" fontId="5" fillId="0" borderId="33" xfId="3" applyNumberFormat="1" applyFont="1" applyFill="1" applyBorder="1" applyAlignment="1">
      <alignment horizontal="center" vertical="center"/>
    </xf>
    <xf numFmtId="0" fontId="5" fillId="0" borderId="31" xfId="4" applyFont="1" applyFill="1" applyBorder="1" applyAlignment="1">
      <alignment horizontal="center" vertical="center"/>
    </xf>
    <xf numFmtId="0" fontId="5" fillId="0" borderId="32" xfId="4" applyFont="1" applyFill="1" applyBorder="1" applyAlignment="1">
      <alignment horizontal="center" vertical="center"/>
    </xf>
    <xf numFmtId="0" fontId="5" fillId="0" borderId="33" xfId="4" applyFont="1" applyFill="1" applyBorder="1" applyAlignment="1">
      <alignment horizontal="center" vertical="center"/>
    </xf>
    <xf numFmtId="0" fontId="7" fillId="0" borderId="2" xfId="4" applyFont="1" applyFill="1" applyBorder="1" applyAlignment="1">
      <alignment horizontal="left" vertical="center" wrapText="1"/>
    </xf>
    <xf numFmtId="0" fontId="7" fillId="0" borderId="3" xfId="4" applyFont="1" applyFill="1" applyBorder="1" applyAlignment="1">
      <alignment horizontal="left" vertical="center" wrapText="1"/>
    </xf>
    <xf numFmtId="0" fontId="7" fillId="0" borderId="4" xfId="4" applyFont="1" applyFill="1" applyBorder="1" applyAlignment="1">
      <alignment horizontal="left" vertical="center" wrapText="1"/>
    </xf>
    <xf numFmtId="0" fontId="5" fillId="0" borderId="18" xfId="4" applyFont="1" applyFill="1" applyBorder="1" applyAlignment="1">
      <alignment horizontal="center" vertical="center"/>
    </xf>
    <xf numFmtId="0" fontId="5" fillId="0" borderId="19" xfId="4" applyFont="1" applyFill="1" applyBorder="1" applyAlignment="1">
      <alignment horizontal="center" vertical="center"/>
    </xf>
    <xf numFmtId="0" fontId="5" fillId="0" borderId="20" xfId="4" applyFont="1" applyFill="1" applyBorder="1" applyAlignment="1">
      <alignment horizontal="center" vertical="center"/>
    </xf>
    <xf numFmtId="0" fontId="6" fillId="5" borderId="21" xfId="9" applyFont="1" applyFill="1" applyBorder="1" applyAlignment="1">
      <alignment horizontal="center" vertical="center" wrapText="1"/>
    </xf>
    <xf numFmtId="0" fontId="6" fillId="5" borderId="43" xfId="9" applyFont="1" applyFill="1" applyBorder="1" applyAlignment="1">
      <alignment horizontal="center" vertical="center" wrapText="1"/>
    </xf>
    <xf numFmtId="10" fontId="9" fillId="0" borderId="14" xfId="6" applyNumberFormat="1" applyFont="1" applyFill="1" applyBorder="1" applyAlignment="1">
      <alignment horizontal="left" vertical="center"/>
    </xf>
    <xf numFmtId="10" fontId="9" fillId="0" borderId="28" xfId="6" applyNumberFormat="1" applyFont="1" applyFill="1" applyBorder="1" applyAlignment="1">
      <alignment horizontal="left" vertical="center"/>
    </xf>
    <xf numFmtId="10" fontId="9" fillId="0" borderId="7" xfId="4" applyNumberFormat="1" applyFont="1" applyFill="1" applyBorder="1" applyAlignment="1">
      <alignment horizontal="left" vertical="center"/>
    </xf>
    <xf numFmtId="10" fontId="9" fillId="0" borderId="9" xfId="4" applyNumberFormat="1" applyFont="1" applyFill="1" applyBorder="1" applyAlignment="1">
      <alignment horizontal="left" vertical="center"/>
    </xf>
    <xf numFmtId="0" fontId="7" fillId="0" borderId="14" xfId="4" applyFont="1" applyFill="1" applyBorder="1" applyAlignment="1">
      <alignment horizontal="left" vertical="center"/>
    </xf>
    <xf numFmtId="0" fontId="7" fillId="0" borderId="15" xfId="4" applyFont="1" applyFill="1" applyBorder="1" applyAlignment="1">
      <alignment horizontal="left" vertical="center"/>
    </xf>
    <xf numFmtId="2" fontId="4" fillId="0" borderId="0" xfId="9" applyNumberFormat="1" applyFont="1" applyFill="1" applyAlignment="1" applyProtection="1">
      <alignment horizontal="center" vertical="center"/>
      <protection hidden="1"/>
    </xf>
    <xf numFmtId="169" fontId="4" fillId="0" borderId="45" xfId="9" applyNumberFormat="1" applyFont="1" applyFill="1" applyBorder="1" applyAlignment="1" applyProtection="1">
      <alignment horizontal="center" vertical="center"/>
      <protection hidden="1"/>
    </xf>
    <xf numFmtId="0" fontId="19" fillId="0" borderId="44" xfId="9" applyFont="1" applyFill="1" applyBorder="1" applyAlignment="1" applyProtection="1">
      <alignment horizontal="left" vertical="center"/>
      <protection hidden="1"/>
    </xf>
    <xf numFmtId="0" fontId="19" fillId="0" borderId="45" xfId="9" applyFont="1" applyFill="1" applyBorder="1" applyAlignment="1" applyProtection="1">
      <alignment horizontal="left" vertical="center"/>
      <protection hidden="1"/>
    </xf>
    <xf numFmtId="0" fontId="4" fillId="0" borderId="0" xfId="9" applyFont="1" applyFill="1" applyBorder="1" applyAlignment="1" applyProtection="1">
      <alignment horizontal="center" vertical="center"/>
      <protection hidden="1"/>
    </xf>
    <xf numFmtId="0" fontId="19" fillId="0" borderId="18" xfId="9" applyFont="1" applyFill="1" applyBorder="1" applyAlignment="1" applyProtection="1">
      <alignment horizontal="right" vertical="center"/>
      <protection hidden="1"/>
    </xf>
    <xf numFmtId="0" fontId="19" fillId="0" borderId="19" xfId="9" applyFont="1" applyFill="1" applyBorder="1" applyAlignment="1" applyProtection="1">
      <alignment horizontal="right" vertical="center"/>
      <protection hidden="1"/>
    </xf>
    <xf numFmtId="10" fontId="19" fillId="0" borderId="19" xfId="11" applyNumberFormat="1" applyFont="1" applyFill="1" applyBorder="1" applyAlignment="1" applyProtection="1">
      <alignment horizontal="center" vertical="center"/>
      <protection hidden="1"/>
    </xf>
    <xf numFmtId="10" fontId="19" fillId="0" borderId="20" xfId="11" applyNumberFormat="1" applyFont="1" applyFill="1" applyBorder="1" applyAlignment="1" applyProtection="1">
      <alignment horizontal="center" vertical="center"/>
      <protection hidden="1"/>
    </xf>
    <xf numFmtId="169" fontId="4" fillId="0" borderId="0" xfId="9" applyNumberFormat="1" applyFont="1" applyFill="1" applyAlignment="1" applyProtection="1">
      <alignment horizontal="center" vertical="center"/>
      <protection hidden="1"/>
    </xf>
    <xf numFmtId="0" fontId="19" fillId="0" borderId="48" xfId="9" applyFont="1" applyFill="1" applyBorder="1" applyAlignment="1" applyProtection="1">
      <alignment horizontal="center" vertical="center"/>
      <protection hidden="1"/>
    </xf>
    <xf numFmtId="0" fontId="19" fillId="0" borderId="45" xfId="9" applyFont="1" applyFill="1" applyBorder="1" applyAlignment="1" applyProtection="1">
      <alignment horizontal="center" vertical="center"/>
      <protection hidden="1"/>
    </xf>
    <xf numFmtId="0" fontId="4" fillId="0" borderId="45" xfId="9" applyFont="1" applyFill="1" applyBorder="1" applyAlignment="1" applyProtection="1">
      <alignment horizontal="center" vertical="center"/>
      <protection hidden="1"/>
    </xf>
    <xf numFmtId="0" fontId="4" fillId="0" borderId="52" xfId="9" applyFont="1" applyFill="1" applyBorder="1" applyAlignment="1" applyProtection="1">
      <alignment horizontal="center" vertical="center"/>
      <protection hidden="1"/>
    </xf>
    <xf numFmtId="0" fontId="5" fillId="0" borderId="0" xfId="9" applyFont="1" applyFill="1" applyBorder="1" applyAlignment="1" applyProtection="1">
      <alignment horizontal="center" vertical="center"/>
      <protection hidden="1"/>
    </xf>
    <xf numFmtId="2" fontId="7" fillId="0" borderId="45" xfId="9" applyNumberFormat="1" applyFont="1" applyFill="1" applyBorder="1" applyAlignment="1" applyProtection="1">
      <alignment horizontal="left" vertical="center" wrapText="1"/>
      <protection locked="0"/>
    </xf>
    <xf numFmtId="2" fontId="7" fillId="0" borderId="0" xfId="9" applyNumberFormat="1" applyFont="1" applyFill="1" applyBorder="1" applyAlignment="1" applyProtection="1">
      <alignment horizontal="left" vertical="center" wrapText="1"/>
      <protection locked="0"/>
    </xf>
    <xf numFmtId="0" fontId="19" fillId="0" borderId="48" xfId="9" applyFont="1" applyFill="1" applyBorder="1" applyAlignment="1" applyProtection="1">
      <alignment horizontal="left" vertical="center"/>
      <protection hidden="1"/>
    </xf>
    <xf numFmtId="0" fontId="19" fillId="0" borderId="15" xfId="9" applyFont="1" applyFill="1" applyBorder="1" applyAlignment="1" applyProtection="1">
      <alignment horizontal="left" vertical="center"/>
      <protection hidden="1"/>
    </xf>
    <xf numFmtId="0" fontId="6" fillId="0" borderId="43" xfId="12" applyFont="1" applyFill="1" applyBorder="1" applyAlignment="1">
      <alignment horizontal="center" vertical="center"/>
    </xf>
    <xf numFmtId="0" fontId="6" fillId="0" borderId="56" xfId="12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31" xfId="12" applyFont="1" applyFill="1" applyBorder="1" applyAlignment="1">
      <alignment horizontal="center" vertical="center"/>
    </xf>
    <xf numFmtId="0" fontId="6" fillId="0" borderId="32" xfId="12" applyFont="1" applyFill="1" applyBorder="1" applyAlignment="1">
      <alignment horizontal="center" vertical="center"/>
    </xf>
    <xf numFmtId="0" fontId="6" fillId="0" borderId="33" xfId="12" applyFont="1" applyFill="1" applyBorder="1" applyAlignment="1">
      <alignment horizontal="center" vertical="center"/>
    </xf>
    <xf numFmtId="0" fontId="27" fillId="0" borderId="0" xfId="0" applyFont="1" applyFill="1" applyAlignment="1">
      <alignment horizontal="right" vertical="center" wrapText="1"/>
    </xf>
    <xf numFmtId="4" fontId="27" fillId="0" borderId="0" xfId="0" applyNumberFormat="1" applyFont="1" applyFill="1" applyAlignment="1">
      <alignment horizontal="right" vertical="center" wrapText="1"/>
    </xf>
    <xf numFmtId="0" fontId="6" fillId="5" borderId="7" xfId="7" applyFont="1" applyFill="1" applyBorder="1" applyAlignment="1">
      <alignment horizontal="center" vertical="center" wrapText="1"/>
    </xf>
    <xf numFmtId="0" fontId="6" fillId="5" borderId="8" xfId="7" applyFont="1" applyFill="1" applyBorder="1" applyAlignment="1">
      <alignment horizontal="center" vertical="center" wrapText="1"/>
    </xf>
    <xf numFmtId="0" fontId="6" fillId="5" borderId="25" xfId="7" applyFont="1" applyFill="1" applyBorder="1" applyAlignment="1">
      <alignment horizontal="center" vertical="center" wrapText="1"/>
    </xf>
    <xf numFmtId="0" fontId="23" fillId="0" borderId="0" xfId="7" applyFont="1" applyFill="1" applyAlignment="1">
      <alignment horizontal="center" vertical="center" wrapText="1"/>
    </xf>
    <xf numFmtId="0" fontId="6" fillId="0" borderId="0" xfId="7" applyFont="1" applyFill="1" applyAlignment="1">
      <alignment horizontal="center" vertical="center" wrapText="1"/>
    </xf>
    <xf numFmtId="10" fontId="23" fillId="0" borderId="0" xfId="7" applyNumberFormat="1" applyFont="1" applyFill="1" applyAlignment="1">
      <alignment horizontal="center" vertical="center" wrapText="1"/>
    </xf>
  </cellXfs>
  <cellStyles count="13">
    <cellStyle name="Moeda" xfId="2" builtinId="4"/>
    <cellStyle name="Normal" xfId="0" builtinId="0"/>
    <cellStyle name="Normal 16" xfId="12"/>
    <cellStyle name="Normal 2" xfId="7"/>
    <cellStyle name="Normal 2 10" xfId="9"/>
    <cellStyle name="Normal 2 2" xfId="5"/>
    <cellStyle name="Normal 3" xfId="4"/>
    <cellStyle name="Normal_Medição Gurujá" xfId="3"/>
    <cellStyle name="Porcentagem" xfId="6" builtinId="5"/>
    <cellStyle name="Porcentagem 5 2" xfId="10"/>
    <cellStyle name="Separador de milhares" xfId="1" builtinId="3"/>
    <cellStyle name="Separador de milhares 2" xfId="11"/>
    <cellStyle name="Vírgula 3 2" xfId="8"/>
  </cellStyles>
  <dxfs count="27">
    <dxf>
      <font>
        <color auto="1"/>
      </font>
      <fill>
        <patternFill patternType="lightDown"/>
      </fill>
    </dxf>
    <dxf>
      <font>
        <color auto="1"/>
      </font>
      <fill>
        <patternFill patternType="lightDown"/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theme="1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color auto="1"/>
      </font>
      <fill>
        <patternFill patternType="lightDown"/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theme="1"/>
      </font>
      <fill>
        <patternFill>
          <bgColor rgb="FFFF0000"/>
        </patternFill>
      </fill>
    </dxf>
    <dxf>
      <font>
        <color auto="1"/>
      </font>
      <fill>
        <patternFill patternType="lightDown"/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color theme="1"/>
      </font>
      <fill>
        <patternFill>
          <bgColor rgb="FFFF0000"/>
        </patternFill>
      </fill>
    </dxf>
    <dxf>
      <font>
        <b/>
        <i val="0"/>
        <color theme="1"/>
      </font>
      <fill>
        <patternFill>
          <bgColor rgb="FFFF0000"/>
        </patternFill>
      </fill>
    </dxf>
    <dxf>
      <font>
        <b/>
        <i val="0"/>
        <color theme="1"/>
      </font>
      <fill>
        <patternFill>
          <bgColor rgb="FFFF0000"/>
        </patternFill>
      </fill>
    </dxf>
    <dxf>
      <font>
        <b/>
        <i val="0"/>
        <color theme="1"/>
      </font>
      <fill>
        <patternFill>
          <bgColor rgb="FFFF0000"/>
        </patternFill>
      </fill>
    </dxf>
    <dxf>
      <font>
        <b/>
        <i val="0"/>
        <color theme="1"/>
      </font>
      <fill>
        <patternFill>
          <bgColor rgb="FFFF0000"/>
        </patternFill>
      </fill>
    </dxf>
    <dxf>
      <font>
        <b/>
        <i val="0"/>
        <color theme="1"/>
      </font>
      <fill>
        <patternFill>
          <bgColor rgb="FFFF0000"/>
        </patternFill>
      </fill>
    </dxf>
    <dxf>
      <font>
        <b/>
        <i val="0"/>
        <color theme="1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365125</xdr:colOff>
      <xdr:row>45</xdr:row>
      <xdr:rowOff>127000</xdr:rowOff>
    </xdr:from>
    <xdr:to>
      <xdr:col>6</xdr:col>
      <xdr:colOff>437136</xdr:colOff>
      <xdr:row>50</xdr:row>
      <xdr:rowOff>61480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xmlns="" id="{FEF89FAE-3291-4F78-9199-260CF9553F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98525" y="7689850"/>
          <a:ext cx="5301236" cy="696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ANA%20SEINFRA\Concorr&#234;ncia%2006.17%20-%20Pavimenta&#231;&#227;o%20Varios%20Municipios%20-Lote%20IaVII\modelo%20calculo%20BDI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mario/OneDrive/OFFICE%20ENGENHARIA/IANA%20-%20SEINFRA/09.%20Tomada%20de%20Pre&#231;os%20n&#186;%2009-2018%20-%20MERCADO%20DO%20PEIXE%20-%20ESPERATINA/02.%20PLANILHAS%20ELABORADAS/DESCONTO%20R$1.000,00/PLANILHA%20OR&#199;AMENT&#193;RI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ferências"/>
      <sheetName val="SEINFRA"/>
      <sheetName val="INFORMATIVO LEI"/>
      <sheetName val="ACÓRDÃO TCU 2622-37 P DE 2013"/>
    </sheetNames>
    <sheetDataSet>
      <sheetData sheetId="0">
        <row r="12">
          <cell r="A12">
            <v>1</v>
          </cell>
          <cell r="B12">
            <v>0.03</v>
          </cell>
          <cell r="C12">
            <v>0.04</v>
          </cell>
          <cell r="D12">
            <v>5.5E-2</v>
          </cell>
        </row>
        <row r="13">
          <cell r="A13">
            <v>2</v>
          </cell>
          <cell r="B13">
            <v>3.7999999999999999E-2</v>
          </cell>
          <cell r="C13">
            <v>4.0099999999999997E-2</v>
          </cell>
          <cell r="D13">
            <v>4.6699999999999998E-2</v>
          </cell>
        </row>
        <row r="14">
          <cell r="A14">
            <v>3</v>
          </cell>
          <cell r="B14">
            <v>3.4299999999999997E-2</v>
          </cell>
          <cell r="C14">
            <v>4.9299999999999997E-2</v>
          </cell>
          <cell r="D14">
            <v>6.7100000000000007E-2</v>
          </cell>
        </row>
        <row r="15">
          <cell r="A15">
            <v>4</v>
          </cell>
          <cell r="B15">
            <v>5.2900000000000003E-2</v>
          </cell>
          <cell r="C15">
            <v>5.9200000000000003E-2</v>
          </cell>
          <cell r="D15">
            <v>7.9299999999999995E-2</v>
          </cell>
        </row>
        <row r="16">
          <cell r="A16">
            <v>5</v>
          </cell>
          <cell r="B16">
            <v>0.04</v>
          </cell>
          <cell r="C16">
            <v>5.5199999999999999E-2</v>
          </cell>
          <cell r="D16">
            <v>7.85E-2</v>
          </cell>
        </row>
        <row r="17">
          <cell r="A17">
            <v>6</v>
          </cell>
          <cell r="B17">
            <v>1.4999999999999999E-2</v>
          </cell>
          <cell r="C17">
            <v>3.4500000000000003E-2</v>
          </cell>
          <cell r="D17">
            <v>4.4900000000000002E-2</v>
          </cell>
        </row>
        <row r="18">
          <cell r="A18">
            <v>0</v>
          </cell>
          <cell r="B18">
            <v>0</v>
          </cell>
          <cell r="C18">
            <v>0</v>
          </cell>
          <cell r="D18">
            <v>1</v>
          </cell>
        </row>
        <row r="21">
          <cell r="A21">
            <v>1</v>
          </cell>
          <cell r="B21">
            <v>8.0000000000000002E-3</v>
          </cell>
          <cell r="C21">
            <v>8.0000000000000002E-3</v>
          </cell>
          <cell r="D21">
            <v>0.01</v>
          </cell>
        </row>
        <row r="22">
          <cell r="A22">
            <v>2</v>
          </cell>
          <cell r="B22">
            <v>3.2000000000000002E-3</v>
          </cell>
          <cell r="C22">
            <v>4.0000000000000001E-3</v>
          </cell>
          <cell r="D22">
            <v>7.4000000000000003E-3</v>
          </cell>
        </row>
        <row r="23">
          <cell r="A23">
            <v>3</v>
          </cell>
          <cell r="B23">
            <v>2.8E-3</v>
          </cell>
          <cell r="C23">
            <v>4.8999999999999998E-3</v>
          </cell>
          <cell r="D23">
            <v>7.4999999999999997E-3</v>
          </cell>
        </row>
        <row r="24">
          <cell r="A24">
            <v>4</v>
          </cell>
          <cell r="B24">
            <v>2.5000000000000001E-3</v>
          </cell>
          <cell r="C24">
            <v>5.1000000000000004E-3</v>
          </cell>
          <cell r="D24">
            <v>5.5999999999999999E-3</v>
          </cell>
        </row>
        <row r="25">
          <cell r="A25">
            <v>5</v>
          </cell>
          <cell r="B25">
            <v>8.0999999999999996E-3</v>
          </cell>
          <cell r="C25">
            <v>1.2200000000000001E-2</v>
          </cell>
          <cell r="D25">
            <v>1.9900000000000001E-2</v>
          </cell>
        </row>
        <row r="26">
          <cell r="A26">
            <v>6</v>
          </cell>
          <cell r="B26">
            <v>3.0000000000000001E-3</v>
          </cell>
          <cell r="C26">
            <v>4.7999999999999996E-3</v>
          </cell>
          <cell r="D26">
            <v>8.2000000000000007E-3</v>
          </cell>
        </row>
        <row r="27">
          <cell r="A27">
            <v>0</v>
          </cell>
          <cell r="B27">
            <v>0</v>
          </cell>
          <cell r="C27">
            <v>0</v>
          </cell>
          <cell r="D27">
            <v>1</v>
          </cell>
        </row>
        <row r="30">
          <cell r="A30">
            <v>1</v>
          </cell>
          <cell r="B30">
            <v>9.7000000000000003E-3</v>
          </cell>
          <cell r="C30">
            <v>1.2699999999999999E-2</v>
          </cell>
          <cell r="D30">
            <v>1.2699999999999999E-2</v>
          </cell>
        </row>
        <row r="31">
          <cell r="A31">
            <v>2</v>
          </cell>
          <cell r="B31">
            <v>5.0000000000000001E-3</v>
          </cell>
          <cell r="C31">
            <v>5.5999999999999999E-3</v>
          </cell>
          <cell r="D31">
            <v>9.7000000000000003E-3</v>
          </cell>
        </row>
        <row r="32">
          <cell r="A32">
            <v>3</v>
          </cell>
          <cell r="B32">
            <v>0.01</v>
          </cell>
          <cell r="C32">
            <v>1.3899999999999999E-2</v>
          </cell>
          <cell r="D32">
            <v>1.7399999999999999E-2</v>
          </cell>
        </row>
        <row r="33">
          <cell r="A33">
            <v>4</v>
          </cell>
          <cell r="B33">
            <v>0.01</v>
          </cell>
          <cell r="C33">
            <v>1.4800000000000001E-2</v>
          </cell>
          <cell r="D33">
            <v>1.9699999999999999E-2</v>
          </cell>
        </row>
        <row r="34">
          <cell r="A34">
            <v>5</v>
          </cell>
          <cell r="B34">
            <v>1.46E-2</v>
          </cell>
          <cell r="C34">
            <v>2.3199999999999998E-2</v>
          </cell>
          <cell r="D34">
            <v>3.1600000000000003E-2</v>
          </cell>
        </row>
        <row r="35">
          <cell r="A35">
            <v>6</v>
          </cell>
          <cell r="B35">
            <v>5.5999999999999999E-3</v>
          </cell>
          <cell r="C35">
            <v>8.5000000000000006E-3</v>
          </cell>
          <cell r="D35">
            <v>8.8999999999999999E-3</v>
          </cell>
        </row>
        <row r="36">
          <cell r="A36">
            <v>0</v>
          </cell>
          <cell r="B36">
            <v>0</v>
          </cell>
          <cell r="C36">
            <v>0</v>
          </cell>
          <cell r="D36">
            <v>1</v>
          </cell>
        </row>
        <row r="39">
          <cell r="A39">
            <v>1</v>
          </cell>
          <cell r="B39">
            <v>5.8999999999999999E-3</v>
          </cell>
          <cell r="C39">
            <v>1.23E-2</v>
          </cell>
          <cell r="D39">
            <v>1.3899999999999999E-2</v>
          </cell>
        </row>
        <row r="40">
          <cell r="A40">
            <v>2</v>
          </cell>
          <cell r="B40">
            <v>1.0200000000000001E-2</v>
          </cell>
          <cell r="C40">
            <v>1.11E-2</v>
          </cell>
          <cell r="D40">
            <v>1.21E-2</v>
          </cell>
        </row>
        <row r="41">
          <cell r="A41">
            <v>3</v>
          </cell>
          <cell r="B41">
            <v>9.4000000000000004E-3</v>
          </cell>
          <cell r="C41">
            <v>9.9000000000000008E-3</v>
          </cell>
          <cell r="D41">
            <v>1.17E-2</v>
          </cell>
        </row>
        <row r="42">
          <cell r="A42">
            <v>4</v>
          </cell>
          <cell r="B42">
            <v>1.01E-2</v>
          </cell>
          <cell r="C42">
            <v>1.0699999999999999E-2</v>
          </cell>
          <cell r="D42">
            <v>1.11E-2</v>
          </cell>
        </row>
        <row r="43">
          <cell r="A43">
            <v>5</v>
          </cell>
          <cell r="B43">
            <v>9.4000000000000004E-3</v>
          </cell>
          <cell r="C43">
            <v>1.0200000000000001E-2</v>
          </cell>
          <cell r="D43">
            <v>1.3299999999999999E-2</v>
          </cell>
        </row>
        <row r="44">
          <cell r="A44">
            <v>6</v>
          </cell>
          <cell r="B44">
            <v>8.5000000000000006E-3</v>
          </cell>
          <cell r="C44">
            <v>8.5000000000000006E-3</v>
          </cell>
          <cell r="D44">
            <v>1.11E-2</v>
          </cell>
        </row>
        <row r="45">
          <cell r="A45">
            <v>0</v>
          </cell>
          <cell r="B45">
            <v>0</v>
          </cell>
          <cell r="C45">
            <v>0</v>
          </cell>
          <cell r="D45">
            <v>1</v>
          </cell>
        </row>
        <row r="48">
          <cell r="A48">
            <v>1</v>
          </cell>
          <cell r="B48">
            <v>6.1600000000000002E-2</v>
          </cell>
          <cell r="C48">
            <v>7.3999999999999996E-2</v>
          </cell>
          <cell r="D48">
            <v>8.9599999999999999E-2</v>
          </cell>
        </row>
        <row r="49">
          <cell r="A49">
            <v>2</v>
          </cell>
          <cell r="B49">
            <v>6.6400000000000001E-2</v>
          </cell>
          <cell r="C49">
            <v>7.2999999999999995E-2</v>
          </cell>
          <cell r="D49">
            <v>8.6900000000000005E-2</v>
          </cell>
        </row>
        <row r="50">
          <cell r="A50">
            <v>3</v>
          </cell>
          <cell r="B50">
            <v>6.7400000000000002E-2</v>
          </cell>
          <cell r="C50">
            <v>8.0399999999999999E-2</v>
          </cell>
          <cell r="D50">
            <v>9.4E-2</v>
          </cell>
        </row>
        <row r="51">
          <cell r="A51">
            <v>4</v>
          </cell>
          <cell r="B51">
            <v>0.08</v>
          </cell>
          <cell r="C51">
            <v>8.3099999999999993E-2</v>
          </cell>
          <cell r="D51">
            <v>9.5100000000000004E-2</v>
          </cell>
        </row>
        <row r="52">
          <cell r="A52">
            <v>5</v>
          </cell>
          <cell r="B52">
            <v>7.1400000000000005E-2</v>
          </cell>
          <cell r="C52">
            <v>8.4000000000000005E-2</v>
          </cell>
          <cell r="D52">
            <v>0.1043</v>
          </cell>
        </row>
        <row r="53">
          <cell r="A53">
            <v>6</v>
          </cell>
          <cell r="B53">
            <v>3.5000000000000003E-2</v>
          </cell>
          <cell r="C53">
            <v>5.11E-2</v>
          </cell>
          <cell r="D53">
            <v>6.2199999999999998E-2</v>
          </cell>
        </row>
        <row r="54">
          <cell r="A54">
            <v>0</v>
          </cell>
          <cell r="B54">
            <v>0</v>
          </cell>
          <cell r="C54">
            <v>0</v>
          </cell>
          <cell r="D54">
            <v>1</v>
          </cell>
        </row>
        <row r="57">
          <cell r="A57">
            <v>1</v>
          </cell>
          <cell r="B57">
            <v>0.2034</v>
          </cell>
          <cell r="C57">
            <v>0.22120000000000001</v>
          </cell>
          <cell r="D57">
            <v>0.25</v>
          </cell>
        </row>
        <row r="58">
          <cell r="A58">
            <v>2</v>
          </cell>
          <cell r="B58">
            <v>0.19600000000000001</v>
          </cell>
          <cell r="C58">
            <v>0.2097</v>
          </cell>
          <cell r="D58">
            <v>0.24229999999999999</v>
          </cell>
        </row>
        <row r="59">
          <cell r="A59">
            <v>3</v>
          </cell>
          <cell r="B59">
            <v>0.20760000000000001</v>
          </cell>
          <cell r="C59">
            <v>0.24179999999999999</v>
          </cell>
          <cell r="D59">
            <v>0.26440000000000002</v>
          </cell>
        </row>
        <row r="60">
          <cell r="A60">
            <v>4</v>
          </cell>
          <cell r="B60">
            <v>0.24</v>
          </cell>
          <cell r="C60">
            <v>0.25840000000000002</v>
          </cell>
          <cell r="D60">
            <v>0.27860000000000001</v>
          </cell>
        </row>
        <row r="61">
          <cell r="A61">
            <v>5</v>
          </cell>
          <cell r="B61">
            <v>0.22800000000000001</v>
          </cell>
          <cell r="C61">
            <v>0.27479999999999999</v>
          </cell>
          <cell r="D61">
            <v>0.3095</v>
          </cell>
        </row>
        <row r="62">
          <cell r="A62">
            <v>6</v>
          </cell>
          <cell r="B62">
            <v>0.111</v>
          </cell>
          <cell r="C62">
            <v>0.14019999999999999</v>
          </cell>
          <cell r="D62">
            <v>0.16800000000000001</v>
          </cell>
        </row>
        <row r="63">
          <cell r="A63">
            <v>0</v>
          </cell>
          <cell r="B63">
            <v>0</v>
          </cell>
          <cell r="C63">
            <v>0</v>
          </cell>
          <cell r="D63">
            <v>1</v>
          </cell>
        </row>
        <row r="66">
          <cell r="A66">
            <v>1</v>
          </cell>
          <cell r="B66">
            <v>0.26429999999999998</v>
          </cell>
          <cell r="C66" t="str">
            <v>X</v>
          </cell>
          <cell r="D66">
            <v>0.31330000000000002</v>
          </cell>
        </row>
        <row r="67">
          <cell r="A67">
            <v>2</v>
          </cell>
          <cell r="B67">
            <v>0.25600000000000001</v>
          </cell>
          <cell r="C67" t="str">
            <v>X</v>
          </cell>
          <cell r="D67">
            <v>0.30520000000000003</v>
          </cell>
        </row>
        <row r="68">
          <cell r="A68">
            <v>3</v>
          </cell>
          <cell r="B68">
            <v>0.26869999999999999</v>
          </cell>
          <cell r="C68" t="str">
            <v>X</v>
          </cell>
          <cell r="D68">
            <v>0.32840000000000003</v>
          </cell>
        </row>
        <row r="69">
          <cell r="A69">
            <v>4</v>
          </cell>
          <cell r="B69">
            <v>0.30249999999999999</v>
          </cell>
          <cell r="C69" t="str">
            <v>X</v>
          </cell>
          <cell r="D69">
            <v>0.34339999999999998</v>
          </cell>
        </row>
        <row r="70">
          <cell r="A70">
            <v>5</v>
          </cell>
          <cell r="B70">
            <v>0.28999999999999998</v>
          </cell>
          <cell r="C70" t="str">
            <v>X</v>
          </cell>
          <cell r="D70">
            <v>0.37569999999999998</v>
          </cell>
        </row>
        <row r="71">
          <cell r="A71">
            <v>6</v>
          </cell>
          <cell r="B71">
            <v>0.111</v>
          </cell>
          <cell r="C71" t="str">
            <v>X</v>
          </cell>
          <cell r="D71">
            <v>0.16800000000000001</v>
          </cell>
        </row>
        <row r="72">
          <cell r="A72">
            <v>0</v>
          </cell>
          <cell r="B72">
            <v>0</v>
          </cell>
          <cell r="C72">
            <v>0</v>
          </cell>
          <cell r="D72">
            <v>1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QUADRO RESUMO"/>
      <sheetName val="PLANILHA ORÇAMENTÁRIA"/>
      <sheetName val="CRONOGRAMA"/>
      <sheetName val="B.D.I. DE SERVIÇOS"/>
      <sheetName val="B.D.I. DE MATERIAL BETUMINOSO"/>
      <sheetName val="ENCARGOS SOCIAIS"/>
      <sheetName val="COMPOSIÇÕES COM PREÇO UNITÁRIO"/>
    </sheetNames>
    <sheetDataSet>
      <sheetData sheetId="0">
        <row r="5">
          <cell r="D5" t="str">
            <v>Extensão: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0:J37"/>
  <sheetViews>
    <sheetView view="pageLayout" zoomScaleNormal="100" workbookViewId="0">
      <selection activeCell="D2" sqref="D2"/>
    </sheetView>
  </sheetViews>
  <sheetFormatPr defaultRowHeight="15"/>
  <sheetData>
    <row r="10" spans="1:10" ht="20.25">
      <c r="A10" s="249" t="s">
        <v>167</v>
      </c>
      <c r="B10" s="249"/>
      <c r="C10" s="249"/>
      <c r="D10" s="249"/>
      <c r="E10" s="249"/>
      <c r="F10" s="249"/>
      <c r="G10" s="249"/>
      <c r="H10" s="249"/>
      <c r="I10" s="249"/>
      <c r="J10" s="235"/>
    </row>
    <row r="18" spans="1:9" ht="34.5" customHeight="1">
      <c r="A18" s="247" t="s">
        <v>1466</v>
      </c>
      <c r="B18" s="247"/>
      <c r="C18" s="248" t="s">
        <v>1470</v>
      </c>
      <c r="D18" s="248"/>
      <c r="E18" s="248"/>
      <c r="F18" s="248"/>
      <c r="G18" s="248"/>
      <c r="H18" s="248"/>
      <c r="I18" s="248"/>
    </row>
    <row r="19" spans="1:9" ht="15.75">
      <c r="A19" s="239"/>
      <c r="B19" s="239"/>
      <c r="C19" s="236"/>
      <c r="D19" s="237"/>
      <c r="E19" s="237"/>
      <c r="F19" s="237"/>
      <c r="G19" s="237"/>
      <c r="H19" s="237"/>
      <c r="I19" s="237"/>
    </row>
    <row r="20" spans="1:9" ht="15.75" customHeight="1">
      <c r="A20" s="247" t="s">
        <v>1468</v>
      </c>
      <c r="B20" s="247"/>
      <c r="C20" s="248" t="s">
        <v>1469</v>
      </c>
      <c r="D20" s="248"/>
      <c r="E20" s="248"/>
      <c r="F20" s="248"/>
      <c r="G20" s="248"/>
      <c r="H20" s="248"/>
      <c r="I20" s="248"/>
    </row>
    <row r="21" spans="1:9" ht="15.75">
      <c r="A21" s="239"/>
      <c r="B21" s="239"/>
      <c r="C21" s="236"/>
      <c r="D21" s="237"/>
      <c r="E21" s="237"/>
      <c r="F21" s="237"/>
      <c r="G21" s="237"/>
      <c r="H21" s="237"/>
      <c r="I21" s="237"/>
    </row>
    <row r="22" spans="1:9" ht="36" customHeight="1">
      <c r="A22" s="247" t="s">
        <v>1467</v>
      </c>
      <c r="B22" s="247"/>
      <c r="C22" s="248" t="s">
        <v>517</v>
      </c>
      <c r="D22" s="248"/>
      <c r="E22" s="248"/>
      <c r="F22" s="248"/>
      <c r="G22" s="248"/>
      <c r="H22" s="248"/>
      <c r="I22" s="248"/>
    </row>
    <row r="37" spans="1:9" ht="15" customHeight="1">
      <c r="A37" s="246" t="s">
        <v>1471</v>
      </c>
      <c r="B37" s="246"/>
      <c r="C37" s="246"/>
      <c r="D37" s="246"/>
      <c r="E37" s="246"/>
      <c r="F37" s="246"/>
      <c r="G37" s="246"/>
      <c r="H37" s="246"/>
      <c r="I37" s="246"/>
    </row>
  </sheetData>
  <mergeCells count="8">
    <mergeCell ref="A37:I37"/>
    <mergeCell ref="A22:B22"/>
    <mergeCell ref="C22:I22"/>
    <mergeCell ref="A10:I10"/>
    <mergeCell ref="A18:B18"/>
    <mergeCell ref="A20:B20"/>
    <mergeCell ref="C18:I18"/>
    <mergeCell ref="C20:I20"/>
  </mergeCells>
  <printOptions horizontalCentered="1"/>
  <pageMargins left="0.78740157480314965" right="0.78740157480314965" top="1.1811023622047245" bottom="1.1811023622047245" header="0.39370078740157483" footer="0.39370078740157483"/>
  <pageSetup paperSize="9" orientation="portrait" r:id="rId1"/>
  <headerFooter scaleWithDoc="0">
    <oddHeader>&amp;R&amp;G</oddHeader>
    <oddFooter>&amp;C&amp;9
&amp;"Arial,Normal"Rua Jornalista Helder Feitosa, 1271 – Bairro Ininga, CEP: 64.049-753 – Teresina-PI
C.N.P.J. 26.752.523/0001-88 – Inscrição Estadual nº 195958330
E-mail: office.engenharia@globo.com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0:J37"/>
  <sheetViews>
    <sheetView tabSelected="1" view="pageLayout" zoomScale="70" zoomScaleNormal="100" zoomScalePageLayoutView="70" workbookViewId="0">
      <selection activeCell="H8" sqref="H8"/>
    </sheetView>
  </sheetViews>
  <sheetFormatPr defaultRowHeight="15"/>
  <sheetData>
    <row r="10" spans="1:10" ht="20.25">
      <c r="A10" s="240"/>
      <c r="B10" s="240"/>
      <c r="C10" s="240"/>
      <c r="D10" s="240"/>
      <c r="E10" s="240"/>
      <c r="F10" s="240"/>
      <c r="G10" s="240"/>
      <c r="H10" s="240"/>
      <c r="I10" s="240"/>
      <c r="J10" s="235"/>
    </row>
    <row r="18" spans="1:9" ht="34.5" customHeight="1">
      <c r="A18" s="250" t="s">
        <v>3</v>
      </c>
      <c r="B18" s="250"/>
      <c r="C18" s="250"/>
      <c r="D18" s="250"/>
      <c r="E18" s="250"/>
      <c r="F18" s="250"/>
      <c r="G18" s="250"/>
      <c r="H18" s="250"/>
      <c r="I18" s="250"/>
    </row>
    <row r="19" spans="1:9" ht="15.75">
      <c r="A19" s="239"/>
      <c r="B19" s="239"/>
      <c r="C19" s="236"/>
      <c r="D19" s="237"/>
      <c r="E19" s="237"/>
      <c r="F19" s="237"/>
      <c r="G19" s="237"/>
      <c r="H19" s="237"/>
      <c r="I19" s="237"/>
    </row>
    <row r="20" spans="1:9" ht="15.75" customHeight="1">
      <c r="A20" s="238"/>
      <c r="B20" s="238"/>
      <c r="C20" s="39"/>
      <c r="D20" s="39"/>
      <c r="E20" s="39"/>
      <c r="F20" s="39"/>
      <c r="G20" s="39"/>
      <c r="H20" s="39"/>
      <c r="I20" s="39"/>
    </row>
    <row r="21" spans="1:9" ht="15.75">
      <c r="A21" s="239"/>
      <c r="B21" s="239"/>
      <c r="C21" s="236"/>
      <c r="D21" s="237"/>
      <c r="E21" s="237"/>
      <c r="F21" s="237"/>
      <c r="G21" s="237"/>
      <c r="H21" s="237"/>
      <c r="I21" s="237"/>
    </row>
    <row r="22" spans="1:9" ht="15.75">
      <c r="A22" s="238"/>
      <c r="B22" s="238"/>
      <c r="C22" s="39"/>
      <c r="D22" s="39"/>
      <c r="E22" s="39"/>
      <c r="F22" s="39"/>
      <c r="G22" s="39"/>
      <c r="H22" s="39"/>
      <c r="I22" s="39"/>
    </row>
    <row r="37" spans="1:9" ht="15" customHeight="1">
      <c r="A37" s="39"/>
      <c r="B37" s="39"/>
      <c r="C37" s="39"/>
      <c r="D37" s="39"/>
      <c r="E37" s="39"/>
      <c r="F37" s="39"/>
      <c r="G37" s="39"/>
      <c r="H37" s="39"/>
      <c r="I37" s="39"/>
    </row>
  </sheetData>
  <mergeCells count="1">
    <mergeCell ref="A18:I18"/>
  </mergeCells>
  <printOptions horizontalCentered="1"/>
  <pageMargins left="0.78740157480314965" right="0.78740157480314965" top="1.1811023622047245" bottom="1.1811023622047245" header="0.39370078740157483" footer="0.39370078740157483"/>
  <pageSetup paperSize="9" orientation="portrait" r:id="rId1"/>
  <headerFooter scaleWithDoc="0">
    <oddHeader>&amp;R&amp;G</oddHeader>
    <oddFooter>&amp;C&amp;9
&amp;"Arial,Normal"Rua Jornalista Helder Feitosa, 1271 – Bairro Ininga, CEP: 64.049-753 – Teresina-PI
C.N.P.J. 26.752.523/0001-88 – Inscrição Estadual nº 195958330
E-mail: office.engenharia@globo.com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H27"/>
  <sheetViews>
    <sheetView view="pageBreakPreview" zoomScaleNormal="100" zoomScaleSheetLayoutView="100" zoomScalePageLayoutView="70" workbookViewId="0">
      <selection activeCell="E32" sqref="E32"/>
    </sheetView>
  </sheetViews>
  <sheetFormatPr defaultColWidth="9.140625" defaultRowHeight="15"/>
  <cols>
    <col min="1" max="1" width="14.7109375" style="8" bestFit="1" customWidth="1"/>
    <col min="2" max="2" width="56.85546875" style="8" customWidth="1"/>
    <col min="3" max="3" width="12.7109375" style="8" customWidth="1"/>
    <col min="4" max="4" width="21.85546875" style="8" customWidth="1"/>
    <col min="5" max="5" width="22.7109375" style="8" customWidth="1"/>
    <col min="6" max="16384" width="9.140625" style="8"/>
  </cols>
  <sheetData>
    <row r="1" spans="1:5" ht="25.5" customHeight="1" thickBot="1">
      <c r="A1" s="262" t="s">
        <v>3</v>
      </c>
      <c r="B1" s="263"/>
      <c r="C1" s="263"/>
      <c r="D1" s="263"/>
      <c r="E1" s="264"/>
    </row>
    <row r="2" spans="1:5" ht="25.5" customHeight="1" thickBot="1">
      <c r="A2" s="259" t="s">
        <v>518</v>
      </c>
      <c r="B2" s="260"/>
      <c r="C2" s="260"/>
      <c r="D2" s="260"/>
      <c r="E2" s="261"/>
    </row>
    <row r="3" spans="1:5" ht="43.5" customHeight="1">
      <c r="A3" s="1" t="s">
        <v>4</v>
      </c>
      <c r="B3" s="267" t="s">
        <v>516</v>
      </c>
      <c r="C3" s="268"/>
      <c r="D3" s="265" t="s">
        <v>1474</v>
      </c>
      <c r="E3" s="266"/>
    </row>
    <row r="4" spans="1:5" ht="23.25" customHeight="1">
      <c r="A4" s="2" t="s">
        <v>511</v>
      </c>
      <c r="B4" s="269" t="s">
        <v>510</v>
      </c>
      <c r="C4" s="270"/>
      <c r="D4" s="219" t="s">
        <v>515</v>
      </c>
      <c r="E4" s="221">
        <v>1.1798</v>
      </c>
    </row>
    <row r="5" spans="1:5" ht="23.25" customHeight="1" thickBot="1">
      <c r="A5" s="3" t="s">
        <v>512</v>
      </c>
      <c r="B5" s="254" t="s">
        <v>513</v>
      </c>
      <c r="C5" s="255"/>
      <c r="D5" s="157" t="s">
        <v>514</v>
      </c>
      <c r="E5" s="220">
        <v>0.25</v>
      </c>
    </row>
    <row r="6" spans="1:5" ht="23.25" customHeight="1" thickBot="1">
      <c r="A6" s="271" t="s">
        <v>520</v>
      </c>
      <c r="B6" s="272"/>
      <c r="C6" s="272"/>
      <c r="D6" s="272"/>
      <c r="E6" s="273"/>
    </row>
    <row r="7" spans="1:5" ht="15.75" thickBot="1">
      <c r="A7" s="4"/>
      <c r="B7" s="5"/>
      <c r="C7" s="5"/>
      <c r="D7" s="6"/>
      <c r="E7" s="6"/>
    </row>
    <row r="8" spans="1:5" ht="34.5" customHeight="1">
      <c r="A8" s="185" t="s">
        <v>12</v>
      </c>
      <c r="B8" s="274" t="s">
        <v>11</v>
      </c>
      <c r="C8" s="275"/>
      <c r="D8" s="276"/>
      <c r="E8" s="186" t="s">
        <v>326</v>
      </c>
    </row>
    <row r="9" spans="1:5" s="9" customFormat="1" ht="24" customHeight="1">
      <c r="A9" s="187">
        <v>1</v>
      </c>
      <c r="B9" s="251" t="str">
        <f>'PLANILHA ORÇAMENTÁRIA'!D9</f>
        <v>SERVIÇOS PRELIMINARES</v>
      </c>
      <c r="C9" s="252"/>
      <c r="D9" s="253"/>
      <c r="E9" s="188">
        <f>'PLANILHA ORÇAMENTÁRIA'!I9</f>
        <v>14461.54</v>
      </c>
    </row>
    <row r="10" spans="1:5" s="9" customFormat="1" ht="24" customHeight="1">
      <c r="A10" s="187">
        <v>2</v>
      </c>
      <c r="B10" s="251" t="str">
        <f>'PLANILHA ORÇAMENTÁRIA'!D15</f>
        <v>DEMOLIÇÃO</v>
      </c>
      <c r="C10" s="252"/>
      <c r="D10" s="253"/>
      <c r="E10" s="188">
        <f>'PLANILHA ORÇAMENTÁRIA'!I15</f>
        <v>7651.93</v>
      </c>
    </row>
    <row r="11" spans="1:5" s="9" customFormat="1" ht="24" customHeight="1">
      <c r="A11" s="187">
        <v>3</v>
      </c>
      <c r="B11" s="251" t="str">
        <f>'PLANILHA ORÇAMENTÁRIA'!D24</f>
        <v>PAVIMENTAÇÃO</v>
      </c>
      <c r="C11" s="252"/>
      <c r="D11" s="253"/>
      <c r="E11" s="188">
        <f>'PLANILHA ORÇAMENTÁRIA'!I24</f>
        <v>77230.509999999995</v>
      </c>
    </row>
    <row r="12" spans="1:5" s="9" customFormat="1" ht="24" customHeight="1">
      <c r="A12" s="187">
        <v>4</v>
      </c>
      <c r="B12" s="251" t="str">
        <f>'PLANILHA ORÇAMENTÁRIA'!D28</f>
        <v>VEDAÇÃO</v>
      </c>
      <c r="C12" s="252"/>
      <c r="D12" s="253"/>
      <c r="E12" s="188">
        <f>'PLANILHA ORÇAMENTÁRIA'!I28</f>
        <v>16975.66</v>
      </c>
    </row>
    <row r="13" spans="1:5" s="9" customFormat="1" ht="24" customHeight="1">
      <c r="A13" s="187">
        <v>5</v>
      </c>
      <c r="B13" s="251" t="str">
        <f>'PLANILHA ORÇAMENTÁRIA'!D31</f>
        <v>REVESTIMENTO</v>
      </c>
      <c r="C13" s="252"/>
      <c r="D13" s="253"/>
      <c r="E13" s="188">
        <f>'PLANILHA ORÇAMENTÁRIA'!I31</f>
        <v>11617.84</v>
      </c>
    </row>
    <row r="14" spans="1:5" s="9" customFormat="1" ht="24" customHeight="1">
      <c r="A14" s="187">
        <v>6</v>
      </c>
      <c r="B14" s="251" t="str">
        <f>'PLANILHA ORÇAMENTÁRIA'!D35</f>
        <v>VIDROS</v>
      </c>
      <c r="C14" s="252"/>
      <c r="D14" s="253"/>
      <c r="E14" s="188">
        <f>'PLANILHA ORÇAMENTÁRIA'!I35</f>
        <v>12182.63</v>
      </c>
    </row>
    <row r="15" spans="1:5" s="9" customFormat="1" ht="24" customHeight="1">
      <c r="A15" s="187">
        <v>7</v>
      </c>
      <c r="B15" s="251" t="str">
        <f>'PLANILHA ORÇAMENTÁRIA'!D38</f>
        <v>INSTALAÇÕES</v>
      </c>
      <c r="C15" s="252"/>
      <c r="D15" s="253"/>
      <c r="E15" s="188">
        <f>'PLANILHA ORÇAMENTÁRIA'!I38</f>
        <v>148388.61000000002</v>
      </c>
    </row>
    <row r="16" spans="1:5" s="9" customFormat="1" ht="24" customHeight="1">
      <c r="A16" s="187">
        <v>8</v>
      </c>
      <c r="B16" s="251" t="str">
        <f>'PLANILHA ORÇAMENTÁRIA'!D103</f>
        <v>ESQUADRIAS</v>
      </c>
      <c r="C16" s="252"/>
      <c r="D16" s="253"/>
      <c r="E16" s="188">
        <f>'PLANILHA ORÇAMENTÁRIA'!I103</f>
        <v>32636.44</v>
      </c>
    </row>
    <row r="17" spans="1:8" s="9" customFormat="1" ht="24" customHeight="1">
      <c r="A17" s="187">
        <v>9</v>
      </c>
      <c r="B17" s="251" t="str">
        <f>'PLANILHA ORÇAMENTÁRIA'!D112</f>
        <v>GRANITOS</v>
      </c>
      <c r="C17" s="252"/>
      <c r="D17" s="253"/>
      <c r="E17" s="188">
        <f>'PLANILHA ORÇAMENTÁRIA'!I112</f>
        <v>12536.95</v>
      </c>
    </row>
    <row r="18" spans="1:8" s="9" customFormat="1" ht="24" customHeight="1">
      <c r="A18" s="187">
        <v>10</v>
      </c>
      <c r="B18" s="251" t="str">
        <f>'PLANILHA ORÇAMENTÁRIA'!D114</f>
        <v>COBERTURA</v>
      </c>
      <c r="C18" s="252"/>
      <c r="D18" s="253"/>
      <c r="E18" s="188">
        <f>'PLANILHA ORÇAMENTÁRIA'!I114</f>
        <v>41069.43</v>
      </c>
    </row>
    <row r="19" spans="1:8" s="9" customFormat="1" ht="24" customHeight="1">
      <c r="A19" s="187">
        <v>11</v>
      </c>
      <c r="B19" s="251" t="str">
        <f>'PLANILHA ORÇAMENTÁRIA'!D117</f>
        <v>FORRO</v>
      </c>
      <c r="C19" s="252"/>
      <c r="D19" s="253"/>
      <c r="E19" s="188">
        <f>'PLANILHA ORÇAMENTÁRIA'!I117</f>
        <v>48338.26</v>
      </c>
    </row>
    <row r="20" spans="1:8" s="9" customFormat="1" ht="24" customHeight="1">
      <c r="A20" s="187">
        <v>12</v>
      </c>
      <c r="B20" s="251" t="str">
        <f>'PLANILHA ORÇAMENTÁRIA'!D119</f>
        <v>PINTURA</v>
      </c>
      <c r="C20" s="252"/>
      <c r="D20" s="253"/>
      <c r="E20" s="188">
        <f>'PLANILHA ORÇAMENTÁRIA'!I119</f>
        <v>2693.15</v>
      </c>
    </row>
    <row r="21" spans="1:8" s="9" customFormat="1" ht="24" customHeight="1">
      <c r="A21" s="187">
        <v>13</v>
      </c>
      <c r="B21" s="251" t="str">
        <f>'PLANILHA ORÇAMENTÁRIA'!D121</f>
        <v>DIVERSOS</v>
      </c>
      <c r="C21" s="252"/>
      <c r="D21" s="253"/>
      <c r="E21" s="188">
        <f>'PLANILHA ORÇAMENTÁRIA'!I121</f>
        <v>3303.79</v>
      </c>
    </row>
    <row r="22" spans="1:8" ht="24" customHeight="1" thickBot="1">
      <c r="A22" s="257" t="s">
        <v>10</v>
      </c>
      <c r="B22" s="258"/>
      <c r="C22" s="258"/>
      <c r="D22" s="258"/>
      <c r="E22" s="189">
        <f>SUM(E9:E21)</f>
        <v>429086.74</v>
      </c>
    </row>
    <row r="23" spans="1:8" ht="15.75">
      <c r="A23" s="10"/>
      <c r="B23" s="10"/>
      <c r="C23" s="10"/>
      <c r="D23" s="10"/>
      <c r="E23" s="10"/>
    </row>
    <row r="24" spans="1:8" ht="32.25" customHeight="1">
      <c r="A24" s="256" t="s">
        <v>1475</v>
      </c>
      <c r="B24" s="256"/>
      <c r="C24" s="256"/>
      <c r="D24" s="256"/>
      <c r="E24" s="256"/>
      <c r="F24" s="152"/>
      <c r="G24" s="152"/>
      <c r="H24" s="152"/>
    </row>
    <row r="26" spans="1:8">
      <c r="E26" s="204"/>
    </row>
    <row r="27" spans="1:8">
      <c r="E27" s="205"/>
    </row>
  </sheetData>
  <mergeCells count="23">
    <mergeCell ref="B5:C5"/>
    <mergeCell ref="A24:E24"/>
    <mergeCell ref="A22:D22"/>
    <mergeCell ref="A2:E2"/>
    <mergeCell ref="A1:E1"/>
    <mergeCell ref="D3:E3"/>
    <mergeCell ref="B3:C3"/>
    <mergeCell ref="B4:C4"/>
    <mergeCell ref="A6:E6"/>
    <mergeCell ref="B8:D8"/>
    <mergeCell ref="B9:D9"/>
    <mergeCell ref="B10:D10"/>
    <mergeCell ref="B11:D11"/>
    <mergeCell ref="B12:D12"/>
    <mergeCell ref="B13:D13"/>
    <mergeCell ref="B19:D19"/>
    <mergeCell ref="B20:D20"/>
    <mergeCell ref="B21:D21"/>
    <mergeCell ref="B14:D14"/>
    <mergeCell ref="B15:D15"/>
    <mergeCell ref="B16:D16"/>
    <mergeCell ref="B17:D17"/>
    <mergeCell ref="B18:D18"/>
  </mergeCells>
  <printOptions horizontalCentered="1"/>
  <pageMargins left="0.78740157480314965" right="0.78740157480314965" top="1.3779527559055118" bottom="1.1811023622047245" header="0.39370078740157483" footer="0.39370078740157483"/>
  <pageSetup paperSize="9" scale="66" orientation="portrait" r:id="rId1"/>
  <headerFooter scaleWithDoc="0">
    <oddHeader>&amp;R&amp;G</oddHeader>
    <oddFooter>&amp;C&amp;"Arial,Normal"&amp;9
Rua Jornalista Helder Feitosa, 1271 – Bairro Ininga, CEP: 64.049-753 – Teresina-PI
C.N.P.J. 26.752.523/0001-88 – Inscrição Estadual nº 195958330
E-mail: office.engenharia@globo.com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0:J37"/>
  <sheetViews>
    <sheetView view="pageLayout" zoomScale="70" zoomScaleNormal="100" zoomScalePageLayoutView="70" workbookViewId="0">
      <selection activeCell="F3" sqref="F3"/>
    </sheetView>
  </sheetViews>
  <sheetFormatPr defaultRowHeight="15"/>
  <sheetData>
    <row r="10" spans="1:10" ht="20.25">
      <c r="A10" s="240"/>
      <c r="B10" s="240"/>
      <c r="C10" s="240"/>
      <c r="D10" s="240"/>
      <c r="E10" s="240"/>
      <c r="F10" s="240"/>
      <c r="G10" s="240"/>
      <c r="H10" s="240"/>
      <c r="I10" s="240"/>
      <c r="J10" s="235"/>
    </row>
    <row r="18" spans="1:9" ht="34.5" customHeight="1">
      <c r="A18" s="250" t="s">
        <v>167</v>
      </c>
      <c r="B18" s="250"/>
      <c r="C18" s="250"/>
      <c r="D18" s="250"/>
      <c r="E18" s="250"/>
      <c r="F18" s="250"/>
      <c r="G18" s="250"/>
      <c r="H18" s="250"/>
      <c r="I18" s="250"/>
    </row>
    <row r="19" spans="1:9" ht="15.75">
      <c r="A19" s="239"/>
      <c r="B19" s="239"/>
      <c r="C19" s="236"/>
      <c r="D19" s="237"/>
      <c r="E19" s="237"/>
      <c r="F19" s="237"/>
      <c r="G19" s="237"/>
      <c r="H19" s="237"/>
      <c r="I19" s="237"/>
    </row>
    <row r="20" spans="1:9" ht="15.75" customHeight="1">
      <c r="A20" s="238"/>
      <c r="B20" s="238"/>
      <c r="C20" s="39"/>
      <c r="D20" s="39"/>
      <c r="E20" s="39"/>
      <c r="F20" s="39"/>
      <c r="G20" s="39"/>
      <c r="H20" s="39"/>
      <c r="I20" s="39"/>
    </row>
    <row r="21" spans="1:9" ht="15.75">
      <c r="A21" s="239"/>
      <c r="B21" s="239"/>
      <c r="C21" s="236"/>
      <c r="D21" s="237"/>
      <c r="E21" s="237"/>
      <c r="F21" s="237"/>
      <c r="G21" s="237"/>
      <c r="H21" s="237"/>
      <c r="I21" s="237"/>
    </row>
    <row r="22" spans="1:9" ht="15.75">
      <c r="A22" s="238"/>
      <c r="B22" s="238"/>
      <c r="C22" s="39"/>
      <c r="D22" s="39"/>
      <c r="E22" s="39"/>
      <c r="F22" s="39"/>
      <c r="G22" s="39"/>
      <c r="H22" s="39"/>
      <c r="I22" s="39"/>
    </row>
    <row r="37" spans="1:9" ht="15" customHeight="1">
      <c r="A37" s="39"/>
      <c r="B37" s="39"/>
      <c r="C37" s="39"/>
      <c r="D37" s="39"/>
      <c r="E37" s="39"/>
      <c r="F37" s="39"/>
      <c r="G37" s="39"/>
      <c r="H37" s="39"/>
      <c r="I37" s="39"/>
    </row>
  </sheetData>
  <mergeCells count="1">
    <mergeCell ref="A18:I18"/>
  </mergeCells>
  <printOptions horizontalCentered="1"/>
  <pageMargins left="0.78740157480314965" right="0.78740157480314965" top="1.1811023622047245" bottom="1.1811023622047245" header="0.39370078740157483" footer="0.39370078740157483"/>
  <pageSetup paperSize="9" orientation="portrait" r:id="rId1"/>
  <headerFooter scaleWithDoc="0">
    <oddHeader>&amp;R&amp;G</oddHeader>
    <oddFooter>&amp;C&amp;9
&amp;"Arial,Normal"Rua Jornalista Helder Feitosa, 1271 – Bairro Ininga, CEP: 64.049-753 – Teresina-PI
C.N.P.J. 26.752.523/0001-88 – Inscrição Estadual nº 195958330
E-mail: office.engenharia@globo.com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I126"/>
  <sheetViews>
    <sheetView view="pageBreakPreview" zoomScaleNormal="100" zoomScaleSheetLayoutView="100" workbookViewId="0">
      <selection activeCell="O136" sqref="O136"/>
    </sheetView>
  </sheetViews>
  <sheetFormatPr defaultColWidth="9.140625" defaultRowHeight="15"/>
  <cols>
    <col min="1" max="1" width="12.7109375" style="14" bestFit="1" customWidth="1"/>
    <col min="2" max="2" width="15.5703125" style="14" bestFit="1" customWidth="1"/>
    <col min="3" max="3" width="11.42578125" style="14" bestFit="1" customWidth="1"/>
    <col min="4" max="4" width="58.85546875" style="11" customWidth="1"/>
    <col min="5" max="5" width="10.7109375" style="11" customWidth="1"/>
    <col min="6" max="6" width="11.28515625" style="11" bestFit="1" customWidth="1"/>
    <col min="7" max="8" width="14.5703125" style="11" customWidth="1"/>
    <col min="9" max="9" width="19.5703125" style="11" bestFit="1" customWidth="1"/>
    <col min="10" max="16384" width="9.140625" style="11"/>
  </cols>
  <sheetData>
    <row r="1" spans="1:9" ht="18.75" thickBot="1">
      <c r="A1" s="297" t="s">
        <v>167</v>
      </c>
      <c r="B1" s="298"/>
      <c r="C1" s="298"/>
      <c r="D1" s="298"/>
      <c r="E1" s="298"/>
      <c r="F1" s="298"/>
      <c r="G1" s="298"/>
      <c r="H1" s="298"/>
      <c r="I1" s="299"/>
    </row>
    <row r="2" spans="1:9" ht="18.75" thickBot="1">
      <c r="A2" s="300" t="str">
        <f>'QUADRO RESUMO'!A2:E2</f>
        <v>SERVIÇO DE APOIO ÀS MICRO E PEQUENAS EMPRESAS - SEBRAE/PI</v>
      </c>
      <c r="B2" s="301"/>
      <c r="C2" s="301"/>
      <c r="D2" s="301"/>
      <c r="E2" s="301"/>
      <c r="F2" s="301"/>
      <c r="G2" s="301"/>
      <c r="H2" s="301"/>
      <c r="I2" s="302"/>
    </row>
    <row r="3" spans="1:9" ht="33.75" customHeight="1">
      <c r="A3" s="155" t="s">
        <v>4</v>
      </c>
      <c r="B3" s="303" t="str">
        <f>'QUADRO RESUMO'!B3</f>
        <v>REFORMA E AMBIENTAÇÃO PARA A ÁREA DE ATENDIMENTO NO ANDAR TÉRREO DO PRÉDIO DO SEBRAE/PI</v>
      </c>
      <c r="C3" s="304"/>
      <c r="D3" s="304"/>
      <c r="E3" s="304"/>
      <c r="F3" s="305"/>
      <c r="G3" s="279" t="str">
        <f>'QUADRO RESUMO'!D3</f>
        <v>Data: 16 de outubro de 2018</v>
      </c>
      <c r="H3" s="280"/>
      <c r="I3" s="281"/>
    </row>
    <row r="4" spans="1:9" s="12" customFormat="1" ht="20.25" customHeight="1">
      <c r="A4" s="154" t="str">
        <f>'QUADRO RESUMO'!A4</f>
        <v>Endereço:</v>
      </c>
      <c r="B4" s="291" t="str">
        <f>'QUADRO RESUMO'!B4</f>
        <v>AVENIDA CAMPOS SALES, 1046 - CENTRO</v>
      </c>
      <c r="C4" s="292"/>
      <c r="D4" s="292"/>
      <c r="E4" s="292"/>
      <c r="F4" s="293"/>
      <c r="G4" s="277" t="str">
        <f>'QUADRO RESUMO'!D4</f>
        <v>Encargos Sociais:</v>
      </c>
      <c r="H4" s="278"/>
      <c r="I4" s="221">
        <f>'QUADRO RESUMO'!E4</f>
        <v>1.1798</v>
      </c>
    </row>
    <row r="5" spans="1:9" ht="20.25" customHeight="1" thickBot="1">
      <c r="A5" s="156" t="str">
        <f>'QUADRO RESUMO'!A5</f>
        <v xml:space="preserve">Cidade: </v>
      </c>
      <c r="B5" s="294" t="str">
        <f>'QUADRO RESUMO'!B5</f>
        <v>TERESINA-PI</v>
      </c>
      <c r="C5" s="295"/>
      <c r="D5" s="295"/>
      <c r="E5" s="295"/>
      <c r="F5" s="296"/>
      <c r="G5" s="282" t="str">
        <f>'QUADRO RESUMO'!D5</f>
        <v>BDI:</v>
      </c>
      <c r="H5" s="283"/>
      <c r="I5" s="220">
        <f>'QUADRO RESUMO'!E5</f>
        <v>0.25</v>
      </c>
    </row>
    <row r="6" spans="1:9" ht="20.25" customHeight="1" thickBot="1">
      <c r="A6" s="288" t="s">
        <v>519</v>
      </c>
      <c r="B6" s="289"/>
      <c r="C6" s="289"/>
      <c r="D6" s="289"/>
      <c r="E6" s="289"/>
      <c r="F6" s="289"/>
      <c r="G6" s="289"/>
      <c r="H6" s="289"/>
      <c r="I6" s="290"/>
    </row>
    <row r="7" spans="1:9" ht="16.5" thickBot="1">
      <c r="A7" s="190"/>
      <c r="B7" s="190"/>
      <c r="C7" s="190"/>
      <c r="D7" s="190"/>
      <c r="E7" s="190"/>
      <c r="F7" s="190"/>
      <c r="G7" s="190"/>
      <c r="H7" s="190"/>
      <c r="I7" s="190"/>
    </row>
    <row r="8" spans="1:9" ht="31.5">
      <c r="A8" s="191" t="s">
        <v>2</v>
      </c>
      <c r="B8" s="192" t="s">
        <v>16</v>
      </c>
      <c r="C8" s="192" t="s">
        <v>17</v>
      </c>
      <c r="D8" s="192" t="s">
        <v>1</v>
      </c>
      <c r="E8" s="192" t="s">
        <v>18</v>
      </c>
      <c r="F8" s="192" t="s">
        <v>19</v>
      </c>
      <c r="G8" s="192" t="s">
        <v>521</v>
      </c>
      <c r="H8" s="192" t="s">
        <v>522</v>
      </c>
      <c r="I8" s="193" t="s">
        <v>21</v>
      </c>
    </row>
    <row r="9" spans="1:9" ht="15.75">
      <c r="A9" s="194" t="s">
        <v>328</v>
      </c>
      <c r="B9" s="178"/>
      <c r="C9" s="178"/>
      <c r="D9" s="179" t="s">
        <v>0</v>
      </c>
      <c r="E9" s="179"/>
      <c r="F9" s="180"/>
      <c r="G9" s="180"/>
      <c r="H9" s="180"/>
      <c r="I9" s="195">
        <f>SUM(I10:I14)</f>
        <v>14461.54</v>
      </c>
    </row>
    <row r="10" spans="1:9">
      <c r="A10" s="196" t="s">
        <v>7</v>
      </c>
      <c r="B10" s="13" t="s">
        <v>523</v>
      </c>
      <c r="C10" s="13" t="s">
        <v>329</v>
      </c>
      <c r="D10" s="223" t="s">
        <v>524</v>
      </c>
      <c r="E10" s="13" t="s">
        <v>32</v>
      </c>
      <c r="F10" s="177">
        <v>390.3</v>
      </c>
      <c r="G10" s="177">
        <v>1.95</v>
      </c>
      <c r="H10" s="177">
        <f>ROUND(G10*$I$5+G10,2)</f>
        <v>2.44</v>
      </c>
      <c r="I10" s="197">
        <f>ROUND(F10*H10,2)</f>
        <v>952.33</v>
      </c>
    </row>
    <row r="11" spans="1:9" ht="30">
      <c r="A11" s="196" t="s">
        <v>8</v>
      </c>
      <c r="B11" s="13" t="s">
        <v>525</v>
      </c>
      <c r="C11" s="13" t="s">
        <v>329</v>
      </c>
      <c r="D11" s="223" t="s">
        <v>526</v>
      </c>
      <c r="E11" s="13" t="s">
        <v>25</v>
      </c>
      <c r="F11" s="177">
        <v>1</v>
      </c>
      <c r="G11" s="177">
        <v>1565.36</v>
      </c>
      <c r="H11" s="177">
        <f t="shared" ref="H11:H118" si="0">ROUND(G11*$I$5+G11,2)</f>
        <v>1956.7</v>
      </c>
      <c r="I11" s="197">
        <f t="shared" ref="I11:I118" si="1">ROUND(F11*H11,2)</f>
        <v>1956.7</v>
      </c>
    </row>
    <row r="12" spans="1:9" ht="30">
      <c r="A12" s="196" t="s">
        <v>9</v>
      </c>
      <c r="B12" s="13" t="s">
        <v>527</v>
      </c>
      <c r="C12" s="13" t="s">
        <v>31</v>
      </c>
      <c r="D12" s="223" t="s">
        <v>758</v>
      </c>
      <c r="E12" s="13" t="s">
        <v>32</v>
      </c>
      <c r="F12" s="177">
        <v>73.59</v>
      </c>
      <c r="G12" s="177">
        <v>78.430000000000007</v>
      </c>
      <c r="H12" s="177">
        <f t="shared" si="0"/>
        <v>98.04</v>
      </c>
      <c r="I12" s="197">
        <f t="shared" si="1"/>
        <v>7214.76</v>
      </c>
    </row>
    <row r="13" spans="1:9" ht="30">
      <c r="A13" s="196" t="s">
        <v>293</v>
      </c>
      <c r="B13" s="13" t="s">
        <v>529</v>
      </c>
      <c r="C13" s="13" t="s">
        <v>329</v>
      </c>
      <c r="D13" s="223" t="s">
        <v>530</v>
      </c>
      <c r="E13" s="13" t="s">
        <v>25</v>
      </c>
      <c r="F13" s="177">
        <v>1</v>
      </c>
      <c r="G13" s="177">
        <v>3000</v>
      </c>
      <c r="H13" s="177">
        <f t="shared" si="0"/>
        <v>3750</v>
      </c>
      <c r="I13" s="197">
        <f t="shared" si="1"/>
        <v>3750</v>
      </c>
    </row>
    <row r="14" spans="1:9">
      <c r="A14" s="196" t="s">
        <v>302</v>
      </c>
      <c r="B14" s="13" t="s">
        <v>162</v>
      </c>
      <c r="C14" s="13" t="s">
        <v>31</v>
      </c>
      <c r="D14" s="223" t="s">
        <v>531</v>
      </c>
      <c r="E14" s="13" t="s">
        <v>32</v>
      </c>
      <c r="F14" s="177">
        <v>1.68</v>
      </c>
      <c r="G14" s="177">
        <v>279.88</v>
      </c>
      <c r="H14" s="177">
        <f t="shared" si="0"/>
        <v>349.85</v>
      </c>
      <c r="I14" s="197">
        <f t="shared" si="1"/>
        <v>587.75</v>
      </c>
    </row>
    <row r="15" spans="1:9" ht="15.75">
      <c r="A15" s="194" t="s">
        <v>294</v>
      </c>
      <c r="B15" s="178"/>
      <c r="C15" s="178"/>
      <c r="D15" s="179" t="s">
        <v>553</v>
      </c>
      <c r="E15" s="179"/>
      <c r="F15" s="180"/>
      <c r="G15" s="180"/>
      <c r="H15" s="180"/>
      <c r="I15" s="195">
        <f>SUM(I16:I23)</f>
        <v>7651.93</v>
      </c>
    </row>
    <row r="16" spans="1:9">
      <c r="A16" s="196" t="s">
        <v>163</v>
      </c>
      <c r="B16" s="13" t="s">
        <v>536</v>
      </c>
      <c r="C16" s="13" t="s">
        <v>333</v>
      </c>
      <c r="D16" s="223" t="s">
        <v>759</v>
      </c>
      <c r="E16" s="13" t="s">
        <v>32</v>
      </c>
      <c r="F16" s="177">
        <v>108.84</v>
      </c>
      <c r="G16" s="177">
        <v>9.91</v>
      </c>
      <c r="H16" s="177">
        <f t="shared" si="0"/>
        <v>12.39</v>
      </c>
      <c r="I16" s="197">
        <f t="shared" si="1"/>
        <v>1348.53</v>
      </c>
    </row>
    <row r="17" spans="1:9">
      <c r="A17" s="196" t="s">
        <v>164</v>
      </c>
      <c r="B17" s="13" t="s">
        <v>538</v>
      </c>
      <c r="C17" s="13" t="s">
        <v>31</v>
      </c>
      <c r="D17" s="223" t="s">
        <v>539</v>
      </c>
      <c r="E17" s="13" t="s">
        <v>35</v>
      </c>
      <c r="F17" s="177">
        <v>8.7799999999999994</v>
      </c>
      <c r="G17" s="177">
        <v>38.4</v>
      </c>
      <c r="H17" s="177">
        <f t="shared" si="0"/>
        <v>48</v>
      </c>
      <c r="I17" s="197">
        <f t="shared" si="1"/>
        <v>421.44</v>
      </c>
    </row>
    <row r="18" spans="1:9">
      <c r="A18" s="196" t="s">
        <v>295</v>
      </c>
      <c r="B18" s="13" t="s">
        <v>540</v>
      </c>
      <c r="C18" s="13" t="s">
        <v>541</v>
      </c>
      <c r="D18" s="223" t="s">
        <v>760</v>
      </c>
      <c r="E18" s="13" t="s">
        <v>6</v>
      </c>
      <c r="F18" s="177">
        <v>7.04</v>
      </c>
      <c r="G18" s="177">
        <v>7.98</v>
      </c>
      <c r="H18" s="177">
        <f t="shared" si="0"/>
        <v>9.98</v>
      </c>
      <c r="I18" s="197">
        <f t="shared" si="1"/>
        <v>70.260000000000005</v>
      </c>
    </row>
    <row r="19" spans="1:9">
      <c r="A19" s="196" t="s">
        <v>334</v>
      </c>
      <c r="B19" s="13" t="s">
        <v>543</v>
      </c>
      <c r="C19" s="13" t="s">
        <v>31</v>
      </c>
      <c r="D19" s="223" t="s">
        <v>544</v>
      </c>
      <c r="E19" s="13" t="s">
        <v>32</v>
      </c>
      <c r="F19" s="177">
        <v>8.4</v>
      </c>
      <c r="G19" s="177">
        <v>6.25</v>
      </c>
      <c r="H19" s="177">
        <f t="shared" si="0"/>
        <v>7.81</v>
      </c>
      <c r="I19" s="197">
        <f t="shared" si="1"/>
        <v>65.599999999999994</v>
      </c>
    </row>
    <row r="20" spans="1:9">
      <c r="A20" s="196" t="s">
        <v>532</v>
      </c>
      <c r="B20" s="13" t="s">
        <v>545</v>
      </c>
      <c r="C20" s="13" t="s">
        <v>31</v>
      </c>
      <c r="D20" s="223" t="s">
        <v>546</v>
      </c>
      <c r="E20" s="13" t="s">
        <v>32</v>
      </c>
      <c r="F20" s="177">
        <v>23.4</v>
      </c>
      <c r="G20" s="177">
        <v>10.78</v>
      </c>
      <c r="H20" s="177">
        <f t="shared" si="0"/>
        <v>13.48</v>
      </c>
      <c r="I20" s="197">
        <f t="shared" si="1"/>
        <v>315.43</v>
      </c>
    </row>
    <row r="21" spans="1:9">
      <c r="A21" s="196" t="s">
        <v>533</v>
      </c>
      <c r="B21" s="13" t="s">
        <v>547</v>
      </c>
      <c r="C21" s="13" t="s">
        <v>330</v>
      </c>
      <c r="D21" s="223" t="s">
        <v>548</v>
      </c>
      <c r="E21" s="13" t="s">
        <v>32</v>
      </c>
      <c r="F21" s="177">
        <v>1.6</v>
      </c>
      <c r="G21" s="177">
        <v>94.47</v>
      </c>
      <c r="H21" s="177">
        <f t="shared" si="0"/>
        <v>118.09</v>
      </c>
      <c r="I21" s="197">
        <f t="shared" si="1"/>
        <v>188.94</v>
      </c>
    </row>
    <row r="22" spans="1:9">
      <c r="A22" s="196" t="s">
        <v>534</v>
      </c>
      <c r="B22" s="13" t="s">
        <v>549</v>
      </c>
      <c r="C22" s="13" t="s">
        <v>31</v>
      </c>
      <c r="D22" s="223" t="s">
        <v>550</v>
      </c>
      <c r="E22" s="13" t="s">
        <v>32</v>
      </c>
      <c r="F22" s="177">
        <v>390.3</v>
      </c>
      <c r="G22" s="177">
        <v>3.38</v>
      </c>
      <c r="H22" s="177">
        <f t="shared" si="0"/>
        <v>4.2300000000000004</v>
      </c>
      <c r="I22" s="197">
        <f t="shared" si="1"/>
        <v>1650.97</v>
      </c>
    </row>
    <row r="23" spans="1:9">
      <c r="A23" s="196" t="s">
        <v>535</v>
      </c>
      <c r="B23" s="13" t="s">
        <v>551</v>
      </c>
      <c r="C23" s="13" t="s">
        <v>329</v>
      </c>
      <c r="D23" s="223" t="s">
        <v>552</v>
      </c>
      <c r="E23" s="13" t="s">
        <v>32</v>
      </c>
      <c r="F23" s="177">
        <v>390.3</v>
      </c>
      <c r="G23" s="177">
        <v>7.36</v>
      </c>
      <c r="H23" s="177">
        <f t="shared" si="0"/>
        <v>9.1999999999999993</v>
      </c>
      <c r="I23" s="197">
        <f t="shared" si="1"/>
        <v>3590.76</v>
      </c>
    </row>
    <row r="24" spans="1:9" ht="15.75">
      <c r="A24" s="194" t="s">
        <v>296</v>
      </c>
      <c r="B24" s="178"/>
      <c r="C24" s="178"/>
      <c r="D24" s="179" t="s">
        <v>555</v>
      </c>
      <c r="E24" s="179"/>
      <c r="F24" s="180"/>
      <c r="G24" s="180"/>
      <c r="H24" s="180"/>
      <c r="I24" s="195">
        <f>SUM(I25:I27)</f>
        <v>77230.509999999995</v>
      </c>
    </row>
    <row r="25" spans="1:9" ht="30">
      <c r="A25" s="196" t="s">
        <v>165</v>
      </c>
      <c r="B25" s="13" t="s">
        <v>556</v>
      </c>
      <c r="C25" s="13" t="s">
        <v>31</v>
      </c>
      <c r="D25" s="223" t="s">
        <v>761</v>
      </c>
      <c r="E25" s="13" t="s">
        <v>32</v>
      </c>
      <c r="F25" s="177">
        <v>15.79</v>
      </c>
      <c r="G25" s="177">
        <v>40.49</v>
      </c>
      <c r="H25" s="177">
        <f t="shared" si="0"/>
        <v>50.61</v>
      </c>
      <c r="I25" s="197">
        <f t="shared" si="1"/>
        <v>799.13</v>
      </c>
    </row>
    <row r="26" spans="1:9" ht="30">
      <c r="A26" s="196" t="s">
        <v>166</v>
      </c>
      <c r="B26" s="13" t="s">
        <v>558</v>
      </c>
      <c r="C26" s="13" t="s">
        <v>31</v>
      </c>
      <c r="D26" s="223" t="s">
        <v>762</v>
      </c>
      <c r="E26" s="13" t="s">
        <v>32</v>
      </c>
      <c r="F26" s="177">
        <v>15.79</v>
      </c>
      <c r="G26" s="177">
        <v>126.05</v>
      </c>
      <c r="H26" s="177">
        <f t="shared" si="0"/>
        <v>157.56</v>
      </c>
      <c r="I26" s="197">
        <f t="shared" si="1"/>
        <v>2487.87</v>
      </c>
    </row>
    <row r="27" spans="1:9" ht="60">
      <c r="A27" s="196" t="s">
        <v>554</v>
      </c>
      <c r="B27" s="13" t="s">
        <v>560</v>
      </c>
      <c r="C27" s="13" t="s">
        <v>31</v>
      </c>
      <c r="D27" s="223" t="s">
        <v>763</v>
      </c>
      <c r="E27" s="13" t="s">
        <v>32</v>
      </c>
      <c r="F27" s="177">
        <v>429.33</v>
      </c>
      <c r="G27" s="177">
        <v>137.78</v>
      </c>
      <c r="H27" s="177">
        <f t="shared" si="0"/>
        <v>172.23</v>
      </c>
      <c r="I27" s="197">
        <f t="shared" si="1"/>
        <v>73943.509999999995</v>
      </c>
    </row>
    <row r="28" spans="1:9" ht="15.75">
      <c r="A28" s="194" t="s">
        <v>297</v>
      </c>
      <c r="B28" s="178"/>
      <c r="C28" s="178"/>
      <c r="D28" s="179" t="s">
        <v>341</v>
      </c>
      <c r="E28" s="179"/>
      <c r="F28" s="180"/>
      <c r="G28" s="180"/>
      <c r="H28" s="180"/>
      <c r="I28" s="195">
        <f>SUM(I29:I30)</f>
        <v>16975.66</v>
      </c>
    </row>
    <row r="29" spans="1:9" ht="30">
      <c r="A29" s="196" t="s">
        <v>298</v>
      </c>
      <c r="B29" s="13" t="s">
        <v>562</v>
      </c>
      <c r="C29" s="13" t="s">
        <v>31</v>
      </c>
      <c r="D29" s="223" t="s">
        <v>563</v>
      </c>
      <c r="E29" s="13" t="s">
        <v>32</v>
      </c>
      <c r="F29" s="177">
        <v>59.26</v>
      </c>
      <c r="G29" s="177">
        <v>56.53</v>
      </c>
      <c r="H29" s="177">
        <f t="shared" si="0"/>
        <v>70.66</v>
      </c>
      <c r="I29" s="197">
        <f t="shared" si="1"/>
        <v>4187.3100000000004</v>
      </c>
    </row>
    <row r="30" spans="1:9" ht="30">
      <c r="A30" s="196" t="s">
        <v>299</v>
      </c>
      <c r="B30" s="13" t="s">
        <v>564</v>
      </c>
      <c r="C30" s="13" t="s">
        <v>31</v>
      </c>
      <c r="D30" s="223" t="s">
        <v>764</v>
      </c>
      <c r="E30" s="13" t="s">
        <v>32</v>
      </c>
      <c r="F30" s="177">
        <v>31.67</v>
      </c>
      <c r="G30" s="177">
        <v>323.04000000000002</v>
      </c>
      <c r="H30" s="177">
        <f t="shared" si="0"/>
        <v>403.8</v>
      </c>
      <c r="I30" s="197">
        <f t="shared" si="1"/>
        <v>12788.35</v>
      </c>
    </row>
    <row r="31" spans="1:9" ht="15.75">
      <c r="A31" s="194" t="s">
        <v>300</v>
      </c>
      <c r="B31" s="178"/>
      <c r="C31" s="178"/>
      <c r="D31" s="179" t="s">
        <v>566</v>
      </c>
      <c r="E31" s="179"/>
      <c r="F31" s="180"/>
      <c r="G31" s="180"/>
      <c r="H31" s="180"/>
      <c r="I31" s="195">
        <f>SUM(I32:I34)</f>
        <v>11617.84</v>
      </c>
    </row>
    <row r="32" spans="1:9">
      <c r="A32" s="196" t="s">
        <v>301</v>
      </c>
      <c r="B32" s="13" t="s">
        <v>567</v>
      </c>
      <c r="C32" s="13" t="s">
        <v>31</v>
      </c>
      <c r="D32" s="223" t="s">
        <v>568</v>
      </c>
      <c r="E32" s="13" t="s">
        <v>32</v>
      </c>
      <c r="F32" s="177">
        <v>118.52</v>
      </c>
      <c r="G32" s="177">
        <v>9.31</v>
      </c>
      <c r="H32" s="177">
        <f>ROUND(G32*$I$5+G32,2)</f>
        <v>11.64</v>
      </c>
      <c r="I32" s="197">
        <f t="shared" si="1"/>
        <v>1379.57</v>
      </c>
    </row>
    <row r="33" spans="1:9">
      <c r="A33" s="196" t="s">
        <v>335</v>
      </c>
      <c r="B33" s="13" t="s">
        <v>569</v>
      </c>
      <c r="C33" s="13" t="s">
        <v>31</v>
      </c>
      <c r="D33" s="223" t="s">
        <v>570</v>
      </c>
      <c r="E33" s="13" t="s">
        <v>32</v>
      </c>
      <c r="F33" s="177">
        <v>118.52</v>
      </c>
      <c r="G33" s="177">
        <v>29.31</v>
      </c>
      <c r="H33" s="177">
        <f t="shared" si="0"/>
        <v>36.64</v>
      </c>
      <c r="I33" s="197">
        <f t="shared" si="1"/>
        <v>4342.57</v>
      </c>
    </row>
    <row r="34" spans="1:9" ht="30">
      <c r="A34" s="196" t="s">
        <v>336</v>
      </c>
      <c r="B34" s="13" t="s">
        <v>571</v>
      </c>
      <c r="C34" s="13" t="s">
        <v>329</v>
      </c>
      <c r="D34" s="223" t="s">
        <v>765</v>
      </c>
      <c r="E34" s="13" t="s">
        <v>32</v>
      </c>
      <c r="F34" s="177">
        <v>20.75</v>
      </c>
      <c r="G34" s="177">
        <v>227.3</v>
      </c>
      <c r="H34" s="177">
        <f t="shared" si="0"/>
        <v>284.13</v>
      </c>
      <c r="I34" s="197">
        <f t="shared" si="1"/>
        <v>5895.7</v>
      </c>
    </row>
    <row r="35" spans="1:9" ht="15.75">
      <c r="A35" s="194" t="s">
        <v>337</v>
      </c>
      <c r="B35" s="178"/>
      <c r="C35" s="178"/>
      <c r="D35" s="179" t="s">
        <v>573</v>
      </c>
      <c r="E35" s="179"/>
      <c r="F35" s="180"/>
      <c r="G35" s="180"/>
      <c r="H35" s="180"/>
      <c r="I35" s="195">
        <f>SUM(I36:I37)</f>
        <v>12182.63</v>
      </c>
    </row>
    <row r="36" spans="1:9">
      <c r="A36" s="196" t="s">
        <v>338</v>
      </c>
      <c r="B36" s="13" t="s">
        <v>574</v>
      </c>
      <c r="C36" s="13" t="s">
        <v>333</v>
      </c>
      <c r="D36" s="223" t="s">
        <v>766</v>
      </c>
      <c r="E36" s="13" t="s">
        <v>32</v>
      </c>
      <c r="F36" s="177">
        <v>16.559999999999999</v>
      </c>
      <c r="G36" s="177">
        <v>574.38</v>
      </c>
      <c r="H36" s="177">
        <f t="shared" si="0"/>
        <v>717.98</v>
      </c>
      <c r="I36" s="197">
        <f t="shared" si="1"/>
        <v>11889.75</v>
      </c>
    </row>
    <row r="37" spans="1:9" ht="30">
      <c r="A37" s="196" t="s">
        <v>339</v>
      </c>
      <c r="B37" s="13" t="s">
        <v>576</v>
      </c>
      <c r="C37" s="13" t="s">
        <v>333</v>
      </c>
      <c r="D37" s="223" t="s">
        <v>767</v>
      </c>
      <c r="E37" s="13" t="s">
        <v>32</v>
      </c>
      <c r="F37" s="177">
        <v>0.66</v>
      </c>
      <c r="G37" s="177">
        <v>355</v>
      </c>
      <c r="H37" s="177">
        <f t="shared" si="0"/>
        <v>443.75</v>
      </c>
      <c r="I37" s="197">
        <f t="shared" si="1"/>
        <v>292.88</v>
      </c>
    </row>
    <row r="38" spans="1:9" ht="15.75">
      <c r="A38" s="194" t="s">
        <v>340</v>
      </c>
      <c r="B38" s="178"/>
      <c r="C38" s="178"/>
      <c r="D38" s="179" t="s">
        <v>381</v>
      </c>
      <c r="E38" s="179"/>
      <c r="F38" s="180"/>
      <c r="G38" s="180"/>
      <c r="H38" s="180"/>
      <c r="I38" s="195">
        <f>I39+I56+I68+I75+I83+I91+I96+I98+I100</f>
        <v>148388.61000000002</v>
      </c>
    </row>
    <row r="39" spans="1:9" s="222" customFormat="1" ht="47.25">
      <c r="A39" s="187" t="s">
        <v>342</v>
      </c>
      <c r="B39" s="7"/>
      <c r="C39" s="13" t="s">
        <v>59</v>
      </c>
      <c r="D39" s="224" t="s">
        <v>768</v>
      </c>
      <c r="E39" s="7"/>
      <c r="F39" s="176"/>
      <c r="G39" s="176"/>
      <c r="H39" s="176"/>
      <c r="I39" s="198">
        <f>SUM(I40:I55)</f>
        <v>15387.080000000004</v>
      </c>
    </row>
    <row r="40" spans="1:9" ht="45">
      <c r="A40" s="196" t="s">
        <v>583</v>
      </c>
      <c r="B40" s="13" t="s">
        <v>623</v>
      </c>
      <c r="C40" s="13" t="s">
        <v>333</v>
      </c>
      <c r="D40" s="223" t="s">
        <v>769</v>
      </c>
      <c r="E40" s="13" t="s">
        <v>6</v>
      </c>
      <c r="F40" s="177">
        <v>70</v>
      </c>
      <c r="G40" s="177">
        <v>31.52</v>
      </c>
      <c r="H40" s="177">
        <f t="shared" si="0"/>
        <v>39.4</v>
      </c>
      <c r="I40" s="197">
        <f t="shared" ref="I40:I54" si="2">ROUND(F40*H40,2)</f>
        <v>2758</v>
      </c>
    </row>
    <row r="41" spans="1:9" ht="45">
      <c r="A41" s="196" t="s">
        <v>584</v>
      </c>
      <c r="B41" s="13" t="s">
        <v>625</v>
      </c>
      <c r="C41" s="13" t="s">
        <v>333</v>
      </c>
      <c r="D41" s="223" t="s">
        <v>770</v>
      </c>
      <c r="E41" s="13" t="s">
        <v>25</v>
      </c>
      <c r="F41" s="177">
        <v>24</v>
      </c>
      <c r="G41" s="177">
        <v>7.2</v>
      </c>
      <c r="H41" s="177">
        <f t="shared" si="0"/>
        <v>9</v>
      </c>
      <c r="I41" s="197">
        <f t="shared" si="2"/>
        <v>216</v>
      </c>
    </row>
    <row r="42" spans="1:9" ht="45">
      <c r="A42" s="196" t="s">
        <v>585</v>
      </c>
      <c r="B42" s="13" t="s">
        <v>627</v>
      </c>
      <c r="C42" s="13" t="s">
        <v>333</v>
      </c>
      <c r="D42" s="223" t="s">
        <v>771</v>
      </c>
      <c r="E42" s="13" t="s">
        <v>25</v>
      </c>
      <c r="F42" s="177">
        <v>60</v>
      </c>
      <c r="G42" s="177">
        <v>3.59</v>
      </c>
      <c r="H42" s="177">
        <f t="shared" si="0"/>
        <v>4.49</v>
      </c>
      <c r="I42" s="197">
        <f t="shared" si="2"/>
        <v>269.39999999999998</v>
      </c>
    </row>
    <row r="43" spans="1:9">
      <c r="A43" s="196" t="s">
        <v>586</v>
      </c>
      <c r="B43" s="13" t="s">
        <v>629</v>
      </c>
      <c r="C43" s="13" t="s">
        <v>333</v>
      </c>
      <c r="D43" s="223" t="s">
        <v>772</v>
      </c>
      <c r="E43" s="13" t="s">
        <v>25</v>
      </c>
      <c r="F43" s="177">
        <v>240</v>
      </c>
      <c r="G43" s="177">
        <v>4.3</v>
      </c>
      <c r="H43" s="177">
        <f t="shared" si="0"/>
        <v>5.38</v>
      </c>
      <c r="I43" s="197">
        <f t="shared" si="2"/>
        <v>1291.2</v>
      </c>
    </row>
    <row r="44" spans="1:9">
      <c r="A44" s="196" t="s">
        <v>587</v>
      </c>
      <c r="B44" s="13" t="s">
        <v>367</v>
      </c>
      <c r="C44" s="13" t="s">
        <v>330</v>
      </c>
      <c r="D44" s="223" t="s">
        <v>368</v>
      </c>
      <c r="E44" s="13" t="s">
        <v>810</v>
      </c>
      <c r="F44" s="177">
        <v>240</v>
      </c>
      <c r="G44" s="177">
        <v>1.19</v>
      </c>
      <c r="H44" s="177">
        <f t="shared" si="0"/>
        <v>1.49</v>
      </c>
      <c r="I44" s="197">
        <f t="shared" si="2"/>
        <v>357.6</v>
      </c>
    </row>
    <row r="45" spans="1:9" ht="45">
      <c r="A45" s="196" t="s">
        <v>588</v>
      </c>
      <c r="B45" s="13" t="s">
        <v>631</v>
      </c>
      <c r="C45" s="13" t="s">
        <v>31</v>
      </c>
      <c r="D45" s="223" t="s">
        <v>632</v>
      </c>
      <c r="E45" s="13" t="s">
        <v>6</v>
      </c>
      <c r="F45" s="177">
        <v>360</v>
      </c>
      <c r="G45" s="177">
        <v>6.34</v>
      </c>
      <c r="H45" s="177">
        <f t="shared" si="0"/>
        <v>7.93</v>
      </c>
      <c r="I45" s="197">
        <f t="shared" si="2"/>
        <v>2854.8</v>
      </c>
    </row>
    <row r="46" spans="1:9" ht="60">
      <c r="A46" s="196" t="s">
        <v>589</v>
      </c>
      <c r="B46" s="13" t="s">
        <v>633</v>
      </c>
      <c r="C46" s="13" t="s">
        <v>31</v>
      </c>
      <c r="D46" s="223" t="s">
        <v>634</v>
      </c>
      <c r="E46" s="13" t="s">
        <v>25</v>
      </c>
      <c r="F46" s="177">
        <v>180</v>
      </c>
      <c r="G46" s="177">
        <v>9.9</v>
      </c>
      <c r="H46" s="177">
        <f t="shared" si="0"/>
        <v>12.38</v>
      </c>
      <c r="I46" s="197">
        <f t="shared" si="2"/>
        <v>2228.4</v>
      </c>
    </row>
    <row r="47" spans="1:9" ht="60">
      <c r="A47" s="196" t="s">
        <v>590</v>
      </c>
      <c r="B47" s="13" t="s">
        <v>372</v>
      </c>
      <c r="C47" s="13" t="s">
        <v>31</v>
      </c>
      <c r="D47" s="223" t="s">
        <v>373</v>
      </c>
      <c r="E47" s="13" t="s">
        <v>6</v>
      </c>
      <c r="F47" s="177">
        <v>70</v>
      </c>
      <c r="G47" s="177">
        <v>9.93</v>
      </c>
      <c r="H47" s="177">
        <f t="shared" si="0"/>
        <v>12.41</v>
      </c>
      <c r="I47" s="197">
        <f t="shared" si="2"/>
        <v>868.7</v>
      </c>
    </row>
    <row r="48" spans="1:9" ht="60">
      <c r="A48" s="196" t="s">
        <v>591</v>
      </c>
      <c r="B48" s="13" t="s">
        <v>635</v>
      </c>
      <c r="C48" s="13" t="s">
        <v>31</v>
      </c>
      <c r="D48" s="223" t="s">
        <v>636</v>
      </c>
      <c r="E48" s="13" t="s">
        <v>25</v>
      </c>
      <c r="F48" s="177">
        <v>24</v>
      </c>
      <c r="G48" s="177">
        <v>12.01</v>
      </c>
      <c r="H48" s="177">
        <f t="shared" si="0"/>
        <v>15.01</v>
      </c>
      <c r="I48" s="197">
        <f t="shared" si="2"/>
        <v>360.24</v>
      </c>
    </row>
    <row r="49" spans="1:9" ht="45">
      <c r="A49" s="196" t="s">
        <v>592</v>
      </c>
      <c r="B49" s="13" t="s">
        <v>637</v>
      </c>
      <c r="C49" s="13" t="s">
        <v>333</v>
      </c>
      <c r="D49" s="223" t="s">
        <v>773</v>
      </c>
      <c r="E49" s="13" t="s">
        <v>25</v>
      </c>
      <c r="F49" s="177">
        <v>24</v>
      </c>
      <c r="G49" s="177">
        <v>5.19</v>
      </c>
      <c r="H49" s="177">
        <f t="shared" si="0"/>
        <v>6.49</v>
      </c>
      <c r="I49" s="197">
        <f t="shared" si="2"/>
        <v>155.76</v>
      </c>
    </row>
    <row r="50" spans="1:9">
      <c r="A50" s="196" t="s">
        <v>593</v>
      </c>
      <c r="B50" s="13" t="s">
        <v>629</v>
      </c>
      <c r="C50" s="13" t="s">
        <v>333</v>
      </c>
      <c r="D50" s="223" t="s">
        <v>774</v>
      </c>
      <c r="E50" s="13" t="s">
        <v>25</v>
      </c>
      <c r="F50" s="177">
        <v>24</v>
      </c>
      <c r="G50" s="177">
        <v>4.3</v>
      </c>
      <c r="H50" s="177">
        <f t="shared" si="0"/>
        <v>5.38</v>
      </c>
      <c r="I50" s="197">
        <f t="shared" si="2"/>
        <v>129.12</v>
      </c>
    </row>
    <row r="51" spans="1:9">
      <c r="A51" s="196" t="s">
        <v>594</v>
      </c>
      <c r="B51" s="13" t="s">
        <v>369</v>
      </c>
      <c r="C51" s="13" t="s">
        <v>330</v>
      </c>
      <c r="D51" s="223" t="s">
        <v>370</v>
      </c>
      <c r="E51" s="13" t="s">
        <v>810</v>
      </c>
      <c r="F51" s="177">
        <v>24</v>
      </c>
      <c r="G51" s="177">
        <v>1.39</v>
      </c>
      <c r="H51" s="177">
        <f t="shared" si="0"/>
        <v>1.74</v>
      </c>
      <c r="I51" s="197">
        <f t="shared" si="2"/>
        <v>41.76</v>
      </c>
    </row>
    <row r="52" spans="1:9">
      <c r="A52" s="196" t="s">
        <v>595</v>
      </c>
      <c r="B52" s="13" t="s">
        <v>640</v>
      </c>
      <c r="C52" s="13" t="s">
        <v>333</v>
      </c>
      <c r="D52" s="223" t="s">
        <v>775</v>
      </c>
      <c r="E52" s="13" t="s">
        <v>25</v>
      </c>
      <c r="F52" s="177">
        <v>84</v>
      </c>
      <c r="G52" s="177">
        <v>5.9</v>
      </c>
      <c r="H52" s="177">
        <f t="shared" si="0"/>
        <v>7.38</v>
      </c>
      <c r="I52" s="197">
        <f t="shared" si="2"/>
        <v>619.91999999999996</v>
      </c>
    </row>
    <row r="53" spans="1:9">
      <c r="A53" s="196" t="s">
        <v>596</v>
      </c>
      <c r="B53" s="13" t="s">
        <v>642</v>
      </c>
      <c r="C53" s="13" t="s">
        <v>333</v>
      </c>
      <c r="D53" s="223" t="s">
        <v>776</v>
      </c>
      <c r="E53" s="13" t="s">
        <v>25</v>
      </c>
      <c r="F53" s="177">
        <v>360</v>
      </c>
      <c r="G53" s="177">
        <v>4.1900000000000004</v>
      </c>
      <c r="H53" s="177">
        <f t="shared" si="0"/>
        <v>5.24</v>
      </c>
      <c r="I53" s="197">
        <f t="shared" si="2"/>
        <v>1886.4</v>
      </c>
    </row>
    <row r="54" spans="1:9" ht="30">
      <c r="A54" s="196" t="s">
        <v>597</v>
      </c>
      <c r="B54" s="13" t="s">
        <v>644</v>
      </c>
      <c r="C54" s="13" t="s">
        <v>31</v>
      </c>
      <c r="D54" s="223" t="s">
        <v>645</v>
      </c>
      <c r="E54" s="13" t="s">
        <v>6</v>
      </c>
      <c r="F54" s="177">
        <v>120</v>
      </c>
      <c r="G54" s="177">
        <v>2.56</v>
      </c>
      <c r="H54" s="177">
        <f t="shared" si="0"/>
        <v>3.2</v>
      </c>
      <c r="I54" s="197">
        <f t="shared" si="2"/>
        <v>384</v>
      </c>
    </row>
    <row r="55" spans="1:9" ht="45">
      <c r="A55" s="196" t="s">
        <v>598</v>
      </c>
      <c r="B55" s="13" t="s">
        <v>646</v>
      </c>
      <c r="C55" s="13" t="s">
        <v>31</v>
      </c>
      <c r="D55" s="223" t="s">
        <v>647</v>
      </c>
      <c r="E55" s="13" t="s">
        <v>25</v>
      </c>
      <c r="F55" s="177">
        <v>86</v>
      </c>
      <c r="G55" s="177">
        <v>8.98</v>
      </c>
      <c r="H55" s="177">
        <f t="shared" si="0"/>
        <v>11.23</v>
      </c>
      <c r="I55" s="197">
        <f t="shared" si="1"/>
        <v>965.78</v>
      </c>
    </row>
    <row r="56" spans="1:9" s="222" customFormat="1" ht="31.5">
      <c r="A56" s="187" t="s">
        <v>343</v>
      </c>
      <c r="B56" s="7"/>
      <c r="C56" s="13" t="s">
        <v>59</v>
      </c>
      <c r="D56" s="224" t="s">
        <v>777</v>
      </c>
      <c r="E56" s="7"/>
      <c r="F56" s="176"/>
      <c r="G56" s="176"/>
      <c r="H56" s="176"/>
      <c r="I56" s="198">
        <f>SUM(I57:I67)</f>
        <v>71901.200000000012</v>
      </c>
    </row>
    <row r="57" spans="1:9" ht="30">
      <c r="A57" s="196" t="s">
        <v>599</v>
      </c>
      <c r="B57" s="13" t="s">
        <v>648</v>
      </c>
      <c r="C57" s="13" t="s">
        <v>31</v>
      </c>
      <c r="D57" s="223" t="s">
        <v>649</v>
      </c>
      <c r="E57" s="13" t="s">
        <v>6</v>
      </c>
      <c r="F57" s="177">
        <v>2500</v>
      </c>
      <c r="G57" s="177">
        <v>3.28</v>
      </c>
      <c r="H57" s="177">
        <f t="shared" si="0"/>
        <v>4.0999999999999996</v>
      </c>
      <c r="I57" s="197">
        <f t="shared" ref="I57" si="3">ROUND(F57*H57,2)</f>
        <v>10250</v>
      </c>
    </row>
    <row r="58" spans="1:9" ht="30">
      <c r="A58" s="196" t="s">
        <v>600</v>
      </c>
      <c r="B58" s="13" t="s">
        <v>648</v>
      </c>
      <c r="C58" s="13" t="s">
        <v>31</v>
      </c>
      <c r="D58" s="223" t="s">
        <v>650</v>
      </c>
      <c r="E58" s="13" t="s">
        <v>6</v>
      </c>
      <c r="F58" s="177">
        <v>2500</v>
      </c>
      <c r="G58" s="177">
        <v>3.28</v>
      </c>
      <c r="H58" s="177">
        <f t="shared" si="0"/>
        <v>4.0999999999999996</v>
      </c>
      <c r="I58" s="197">
        <f t="shared" ref="I58:I67" si="4">ROUND(F58*H58,2)</f>
        <v>10250</v>
      </c>
    </row>
    <row r="59" spans="1:9" ht="30">
      <c r="A59" s="196" t="s">
        <v>601</v>
      </c>
      <c r="B59" s="13" t="s">
        <v>648</v>
      </c>
      <c r="C59" s="13" t="s">
        <v>31</v>
      </c>
      <c r="D59" s="223" t="s">
        <v>651</v>
      </c>
      <c r="E59" s="13" t="s">
        <v>6</v>
      </c>
      <c r="F59" s="177">
        <v>2500</v>
      </c>
      <c r="G59" s="177">
        <v>3.28</v>
      </c>
      <c r="H59" s="177">
        <f t="shared" si="0"/>
        <v>4.0999999999999996</v>
      </c>
      <c r="I59" s="197">
        <f t="shared" si="4"/>
        <v>10250</v>
      </c>
    </row>
    <row r="60" spans="1:9" ht="30">
      <c r="A60" s="196" t="s">
        <v>602</v>
      </c>
      <c r="B60" s="13" t="s">
        <v>648</v>
      </c>
      <c r="C60" s="13" t="s">
        <v>31</v>
      </c>
      <c r="D60" s="223" t="s">
        <v>652</v>
      </c>
      <c r="E60" s="13" t="s">
        <v>6</v>
      </c>
      <c r="F60" s="177">
        <v>2500</v>
      </c>
      <c r="G60" s="177">
        <v>3.28</v>
      </c>
      <c r="H60" s="177">
        <f t="shared" si="0"/>
        <v>4.0999999999999996</v>
      </c>
      <c r="I60" s="197">
        <f t="shared" si="4"/>
        <v>10250</v>
      </c>
    </row>
    <row r="61" spans="1:9" ht="30">
      <c r="A61" s="196" t="s">
        <v>603</v>
      </c>
      <c r="B61" s="13" t="s">
        <v>371</v>
      </c>
      <c r="C61" s="13" t="s">
        <v>31</v>
      </c>
      <c r="D61" s="223" t="s">
        <v>653</v>
      </c>
      <c r="E61" s="13" t="s">
        <v>6</v>
      </c>
      <c r="F61" s="177">
        <v>1200</v>
      </c>
      <c r="G61" s="177">
        <v>4.58</v>
      </c>
      <c r="H61" s="177">
        <f t="shared" si="0"/>
        <v>5.73</v>
      </c>
      <c r="I61" s="197">
        <f t="shared" si="4"/>
        <v>6876</v>
      </c>
    </row>
    <row r="62" spans="1:9" ht="30">
      <c r="A62" s="196" t="s">
        <v>604</v>
      </c>
      <c r="B62" s="13" t="s">
        <v>371</v>
      </c>
      <c r="C62" s="13" t="s">
        <v>31</v>
      </c>
      <c r="D62" s="223" t="s">
        <v>654</v>
      </c>
      <c r="E62" s="13" t="s">
        <v>6</v>
      </c>
      <c r="F62" s="177">
        <v>1200</v>
      </c>
      <c r="G62" s="177">
        <v>4.58</v>
      </c>
      <c r="H62" s="177">
        <f t="shared" si="0"/>
        <v>5.73</v>
      </c>
      <c r="I62" s="197">
        <f t="shared" si="4"/>
        <v>6876</v>
      </c>
    </row>
    <row r="63" spans="1:9" ht="30">
      <c r="A63" s="196" t="s">
        <v>605</v>
      </c>
      <c r="B63" s="13" t="s">
        <v>371</v>
      </c>
      <c r="C63" s="13" t="s">
        <v>31</v>
      </c>
      <c r="D63" s="223" t="s">
        <v>655</v>
      </c>
      <c r="E63" s="13" t="s">
        <v>6</v>
      </c>
      <c r="F63" s="177">
        <v>1200</v>
      </c>
      <c r="G63" s="177">
        <v>4.58</v>
      </c>
      <c r="H63" s="177">
        <f t="shared" si="0"/>
        <v>5.73</v>
      </c>
      <c r="I63" s="197">
        <f t="shared" si="4"/>
        <v>6876</v>
      </c>
    </row>
    <row r="64" spans="1:9" ht="30">
      <c r="A64" s="196" t="s">
        <v>606</v>
      </c>
      <c r="B64" s="13" t="s">
        <v>656</v>
      </c>
      <c r="C64" s="13" t="s">
        <v>31</v>
      </c>
      <c r="D64" s="223" t="s">
        <v>657</v>
      </c>
      <c r="E64" s="13" t="s">
        <v>6</v>
      </c>
      <c r="F64" s="177">
        <v>35</v>
      </c>
      <c r="G64" s="177">
        <v>16.29</v>
      </c>
      <c r="H64" s="177">
        <f t="shared" si="0"/>
        <v>20.36</v>
      </c>
      <c r="I64" s="197">
        <f t="shared" si="4"/>
        <v>712.6</v>
      </c>
    </row>
    <row r="65" spans="1:9" ht="30">
      <c r="A65" s="196" t="s">
        <v>607</v>
      </c>
      <c r="B65" s="13" t="s">
        <v>658</v>
      </c>
      <c r="C65" s="13" t="s">
        <v>31</v>
      </c>
      <c r="D65" s="223" t="s">
        <v>659</v>
      </c>
      <c r="E65" s="13" t="s">
        <v>6</v>
      </c>
      <c r="F65" s="177">
        <v>120</v>
      </c>
      <c r="G65" s="177">
        <v>42</v>
      </c>
      <c r="H65" s="177">
        <f t="shared" si="0"/>
        <v>52.5</v>
      </c>
      <c r="I65" s="197">
        <f t="shared" si="4"/>
        <v>6300</v>
      </c>
    </row>
    <row r="66" spans="1:9" ht="30">
      <c r="A66" s="196" t="s">
        <v>608</v>
      </c>
      <c r="B66" s="13" t="s">
        <v>660</v>
      </c>
      <c r="C66" s="13" t="s">
        <v>31</v>
      </c>
      <c r="D66" s="223" t="s">
        <v>661</v>
      </c>
      <c r="E66" s="13" t="s">
        <v>6</v>
      </c>
      <c r="F66" s="177">
        <v>40</v>
      </c>
      <c r="G66" s="177">
        <v>30.71</v>
      </c>
      <c r="H66" s="177">
        <f t="shared" si="0"/>
        <v>38.39</v>
      </c>
      <c r="I66" s="197">
        <f t="shared" si="4"/>
        <v>1535.6</v>
      </c>
    </row>
    <row r="67" spans="1:9">
      <c r="A67" s="196" t="s">
        <v>609</v>
      </c>
      <c r="B67" s="13" t="s">
        <v>662</v>
      </c>
      <c r="C67" s="13" t="s">
        <v>333</v>
      </c>
      <c r="D67" s="223" t="s">
        <v>778</v>
      </c>
      <c r="E67" s="13" t="s">
        <v>6</v>
      </c>
      <c r="F67" s="177">
        <v>250</v>
      </c>
      <c r="G67" s="177">
        <v>5.52</v>
      </c>
      <c r="H67" s="177">
        <f t="shared" si="0"/>
        <v>6.9</v>
      </c>
      <c r="I67" s="197">
        <f t="shared" si="4"/>
        <v>1725</v>
      </c>
    </row>
    <row r="68" spans="1:9" s="222" customFormat="1" ht="15.75">
      <c r="A68" s="187" t="s">
        <v>344</v>
      </c>
      <c r="B68" s="7"/>
      <c r="C68" s="13" t="s">
        <v>59</v>
      </c>
      <c r="D68" s="224" t="s">
        <v>779</v>
      </c>
      <c r="E68" s="7"/>
      <c r="F68" s="176"/>
      <c r="G68" s="176"/>
      <c r="H68" s="176"/>
      <c r="I68" s="198">
        <f>SUM(I69:I74)</f>
        <v>2093.66</v>
      </c>
    </row>
    <row r="69" spans="1:9" s="222" customFormat="1" ht="15.75">
      <c r="A69" s="196" t="s">
        <v>610</v>
      </c>
      <c r="B69" s="13" t="s">
        <v>664</v>
      </c>
      <c r="C69" s="13" t="s">
        <v>333</v>
      </c>
      <c r="D69" s="223" t="s">
        <v>780</v>
      </c>
      <c r="E69" s="13" t="s">
        <v>25</v>
      </c>
      <c r="F69" s="177">
        <v>1</v>
      </c>
      <c r="G69" s="177">
        <v>94.95</v>
      </c>
      <c r="H69" s="177">
        <f>ROUND(G69*$I$5+G69,2)</f>
        <v>118.69</v>
      </c>
      <c r="I69" s="197">
        <f>ROUND(F69*H69,2)</f>
        <v>118.69</v>
      </c>
    </row>
    <row r="70" spans="1:9" s="222" customFormat="1" ht="15.75">
      <c r="A70" s="196" t="s">
        <v>611</v>
      </c>
      <c r="B70" s="13" t="s">
        <v>666</v>
      </c>
      <c r="C70" s="13" t="s">
        <v>31</v>
      </c>
      <c r="D70" s="223" t="s">
        <v>667</v>
      </c>
      <c r="E70" s="13" t="s">
        <v>25</v>
      </c>
      <c r="F70" s="177">
        <v>4</v>
      </c>
      <c r="G70" s="177">
        <v>65.98</v>
      </c>
      <c r="H70" s="177">
        <f t="shared" ref="H70:H102" si="5">ROUND(G70*$I$5+G70,2)</f>
        <v>82.48</v>
      </c>
      <c r="I70" s="197">
        <f t="shared" ref="I70:I74" si="6">ROUND(F70*H70,2)</f>
        <v>329.92</v>
      </c>
    </row>
    <row r="71" spans="1:9" s="222" customFormat="1" ht="15.75">
      <c r="A71" s="196" t="s">
        <v>612</v>
      </c>
      <c r="B71" s="13" t="s">
        <v>668</v>
      </c>
      <c r="C71" s="13" t="s">
        <v>31</v>
      </c>
      <c r="D71" s="223" t="s">
        <v>669</v>
      </c>
      <c r="E71" s="13" t="s">
        <v>25</v>
      </c>
      <c r="F71" s="177">
        <v>4</v>
      </c>
      <c r="G71" s="177">
        <v>62.98</v>
      </c>
      <c r="H71" s="177">
        <f t="shared" si="5"/>
        <v>78.73</v>
      </c>
      <c r="I71" s="197">
        <f t="shared" si="6"/>
        <v>314.92</v>
      </c>
    </row>
    <row r="72" spans="1:9" s="222" customFormat="1" ht="15.75">
      <c r="A72" s="196" t="s">
        <v>613</v>
      </c>
      <c r="B72" s="13" t="s">
        <v>670</v>
      </c>
      <c r="C72" s="13" t="s">
        <v>31</v>
      </c>
      <c r="D72" s="223" t="s">
        <v>671</v>
      </c>
      <c r="E72" s="13" t="s">
        <v>25</v>
      </c>
      <c r="F72" s="177">
        <v>6</v>
      </c>
      <c r="G72" s="177">
        <v>11.74</v>
      </c>
      <c r="H72" s="177">
        <f t="shared" si="5"/>
        <v>14.68</v>
      </c>
      <c r="I72" s="197">
        <f t="shared" si="6"/>
        <v>88.08</v>
      </c>
    </row>
    <row r="73" spans="1:9" s="222" customFormat="1" ht="15.75">
      <c r="A73" s="196" t="s">
        <v>614</v>
      </c>
      <c r="B73" s="13" t="s">
        <v>672</v>
      </c>
      <c r="C73" s="13" t="s">
        <v>330</v>
      </c>
      <c r="D73" s="223" t="s">
        <v>781</v>
      </c>
      <c r="E73" s="13" t="s">
        <v>25</v>
      </c>
      <c r="F73" s="177">
        <v>6</v>
      </c>
      <c r="G73" s="177">
        <v>106.63</v>
      </c>
      <c r="H73" s="177">
        <f t="shared" si="5"/>
        <v>133.29</v>
      </c>
      <c r="I73" s="197">
        <f t="shared" si="6"/>
        <v>799.74</v>
      </c>
    </row>
    <row r="74" spans="1:9" s="222" customFormat="1" ht="30">
      <c r="A74" s="196" t="s">
        <v>615</v>
      </c>
      <c r="B74" s="13" t="s">
        <v>674</v>
      </c>
      <c r="C74" s="13" t="s">
        <v>333</v>
      </c>
      <c r="D74" s="223" t="s">
        <v>782</v>
      </c>
      <c r="E74" s="13" t="s">
        <v>25</v>
      </c>
      <c r="F74" s="177">
        <v>1</v>
      </c>
      <c r="G74" s="177">
        <v>353.85</v>
      </c>
      <c r="H74" s="177">
        <f t="shared" si="5"/>
        <v>442.31</v>
      </c>
      <c r="I74" s="197">
        <f t="shared" si="6"/>
        <v>442.31</v>
      </c>
    </row>
    <row r="75" spans="1:9" ht="31.5">
      <c r="A75" s="187" t="s">
        <v>345</v>
      </c>
      <c r="B75" s="13"/>
      <c r="C75" s="13" t="s">
        <v>59</v>
      </c>
      <c r="D75" s="224" t="s">
        <v>783</v>
      </c>
      <c r="E75" s="13"/>
      <c r="F75" s="177"/>
      <c r="G75" s="177"/>
      <c r="H75" s="177"/>
      <c r="I75" s="198">
        <f>SUM(I76:I82)</f>
        <v>2286.7800000000002</v>
      </c>
    </row>
    <row r="76" spans="1:9">
      <c r="A76" s="196" t="s">
        <v>616</v>
      </c>
      <c r="B76" s="13" t="s">
        <v>676</v>
      </c>
      <c r="C76" s="13" t="s">
        <v>333</v>
      </c>
      <c r="D76" s="223" t="s">
        <v>784</v>
      </c>
      <c r="E76" s="13" t="s">
        <v>25</v>
      </c>
      <c r="F76" s="177">
        <v>1</v>
      </c>
      <c r="G76" s="177">
        <v>349.22</v>
      </c>
      <c r="H76" s="177">
        <f t="shared" si="5"/>
        <v>436.53</v>
      </c>
      <c r="I76" s="197">
        <f t="shared" si="1"/>
        <v>436.53</v>
      </c>
    </row>
    <row r="77" spans="1:9">
      <c r="A77" s="196" t="s">
        <v>617</v>
      </c>
      <c r="B77" s="13" t="s">
        <v>678</v>
      </c>
      <c r="C77" s="13" t="s">
        <v>31</v>
      </c>
      <c r="D77" s="223" t="s">
        <v>679</v>
      </c>
      <c r="E77" s="13" t="s">
        <v>25</v>
      </c>
      <c r="F77" s="177">
        <v>8</v>
      </c>
      <c r="G77" s="177">
        <v>10.73</v>
      </c>
      <c r="H77" s="177">
        <f t="shared" si="5"/>
        <v>13.41</v>
      </c>
      <c r="I77" s="197">
        <f t="shared" ref="I77:I82" si="7">ROUND(F77*H77,2)</f>
        <v>107.28</v>
      </c>
    </row>
    <row r="78" spans="1:9">
      <c r="A78" s="196" t="s">
        <v>618</v>
      </c>
      <c r="B78" s="13" t="s">
        <v>680</v>
      </c>
      <c r="C78" s="13" t="s">
        <v>31</v>
      </c>
      <c r="D78" s="223" t="s">
        <v>681</v>
      </c>
      <c r="E78" s="13" t="s">
        <v>25</v>
      </c>
      <c r="F78" s="177">
        <v>4</v>
      </c>
      <c r="G78" s="177">
        <v>10.73</v>
      </c>
      <c r="H78" s="177">
        <f t="shared" si="5"/>
        <v>13.41</v>
      </c>
      <c r="I78" s="197">
        <f t="shared" si="7"/>
        <v>53.64</v>
      </c>
    </row>
    <row r="79" spans="1:9">
      <c r="A79" s="196" t="s">
        <v>619</v>
      </c>
      <c r="B79" s="13" t="s">
        <v>682</v>
      </c>
      <c r="C79" s="13" t="s">
        <v>31</v>
      </c>
      <c r="D79" s="223" t="s">
        <v>683</v>
      </c>
      <c r="E79" s="13" t="s">
        <v>25</v>
      </c>
      <c r="F79" s="177">
        <v>6</v>
      </c>
      <c r="G79" s="177">
        <v>9.91</v>
      </c>
      <c r="H79" s="177">
        <f t="shared" si="5"/>
        <v>12.39</v>
      </c>
      <c r="I79" s="197">
        <f t="shared" si="7"/>
        <v>74.34</v>
      </c>
    </row>
    <row r="80" spans="1:9">
      <c r="A80" s="196" t="s">
        <v>620</v>
      </c>
      <c r="B80" s="13" t="s">
        <v>684</v>
      </c>
      <c r="C80" s="13" t="s">
        <v>31</v>
      </c>
      <c r="D80" s="223" t="s">
        <v>685</v>
      </c>
      <c r="E80" s="13" t="s">
        <v>25</v>
      </c>
      <c r="F80" s="177">
        <v>6</v>
      </c>
      <c r="G80" s="177">
        <v>9.48</v>
      </c>
      <c r="H80" s="177">
        <f t="shared" si="5"/>
        <v>11.85</v>
      </c>
      <c r="I80" s="197">
        <f t="shared" si="7"/>
        <v>71.099999999999994</v>
      </c>
    </row>
    <row r="81" spans="1:9">
      <c r="A81" s="196" t="s">
        <v>621</v>
      </c>
      <c r="B81" s="13" t="s">
        <v>672</v>
      </c>
      <c r="C81" s="13" t="s">
        <v>330</v>
      </c>
      <c r="D81" s="223" t="s">
        <v>781</v>
      </c>
      <c r="E81" s="13" t="s">
        <v>25</v>
      </c>
      <c r="F81" s="177">
        <v>6</v>
      </c>
      <c r="G81" s="177">
        <v>106.63</v>
      </c>
      <c r="H81" s="177">
        <f t="shared" si="5"/>
        <v>133.29</v>
      </c>
      <c r="I81" s="197">
        <f t="shared" si="7"/>
        <v>799.74</v>
      </c>
    </row>
    <row r="82" spans="1:9" ht="30">
      <c r="A82" s="196" t="s">
        <v>622</v>
      </c>
      <c r="B82" s="13" t="s">
        <v>686</v>
      </c>
      <c r="C82" s="13" t="s">
        <v>333</v>
      </c>
      <c r="D82" s="223" t="s">
        <v>785</v>
      </c>
      <c r="E82" s="13" t="s">
        <v>25</v>
      </c>
      <c r="F82" s="177">
        <v>1</v>
      </c>
      <c r="G82" s="177">
        <v>595.32000000000005</v>
      </c>
      <c r="H82" s="177">
        <f t="shared" si="5"/>
        <v>744.15</v>
      </c>
      <c r="I82" s="197">
        <f t="shared" si="7"/>
        <v>744.15</v>
      </c>
    </row>
    <row r="83" spans="1:9" s="222" customFormat="1" ht="15.75">
      <c r="A83" s="187" t="s">
        <v>578</v>
      </c>
      <c r="B83" s="7"/>
      <c r="C83" s="13" t="s">
        <v>59</v>
      </c>
      <c r="D83" s="224" t="s">
        <v>786</v>
      </c>
      <c r="E83" s="7"/>
      <c r="F83" s="176"/>
      <c r="G83" s="176"/>
      <c r="H83" s="176"/>
      <c r="I83" s="198">
        <f>SUM(I84:I90)</f>
        <v>5877.13</v>
      </c>
    </row>
    <row r="84" spans="1:9" ht="30">
      <c r="A84" s="196" t="s">
        <v>688</v>
      </c>
      <c r="B84" s="13" t="s">
        <v>695</v>
      </c>
      <c r="C84" s="13" t="s">
        <v>333</v>
      </c>
      <c r="D84" s="223" t="s">
        <v>787</v>
      </c>
      <c r="E84" s="13" t="s">
        <v>25</v>
      </c>
      <c r="F84" s="177">
        <v>35</v>
      </c>
      <c r="G84" s="177">
        <v>42.96</v>
      </c>
      <c r="H84" s="177">
        <f t="shared" si="5"/>
        <v>53.7</v>
      </c>
      <c r="I84" s="197">
        <f t="shared" si="1"/>
        <v>1879.5</v>
      </c>
    </row>
    <row r="85" spans="1:9" ht="45">
      <c r="A85" s="196" t="s">
        <v>689</v>
      </c>
      <c r="B85" s="13" t="s">
        <v>376</v>
      </c>
      <c r="C85" s="13" t="s">
        <v>31</v>
      </c>
      <c r="D85" s="223" t="s">
        <v>142</v>
      </c>
      <c r="E85" s="13" t="s">
        <v>25</v>
      </c>
      <c r="F85" s="177">
        <v>38</v>
      </c>
      <c r="G85" s="177">
        <v>19.41</v>
      </c>
      <c r="H85" s="177">
        <f t="shared" si="5"/>
        <v>24.26</v>
      </c>
      <c r="I85" s="197">
        <f t="shared" ref="I85:I90" si="8">ROUND(F85*H85,2)</f>
        <v>921.88</v>
      </c>
    </row>
    <row r="86" spans="1:9" ht="30">
      <c r="A86" s="196" t="s">
        <v>690</v>
      </c>
      <c r="B86" s="13" t="s">
        <v>697</v>
      </c>
      <c r="C86" s="13" t="s">
        <v>333</v>
      </c>
      <c r="D86" s="223" t="s">
        <v>788</v>
      </c>
      <c r="E86" s="13" t="s">
        <v>25</v>
      </c>
      <c r="F86" s="177">
        <v>38</v>
      </c>
      <c r="G86" s="177">
        <v>45.35</v>
      </c>
      <c r="H86" s="177">
        <f t="shared" si="5"/>
        <v>56.69</v>
      </c>
      <c r="I86" s="197">
        <f t="shared" si="8"/>
        <v>2154.2199999999998</v>
      </c>
    </row>
    <row r="87" spans="1:9" ht="30">
      <c r="A87" s="196" t="s">
        <v>691</v>
      </c>
      <c r="B87" s="13" t="s">
        <v>699</v>
      </c>
      <c r="C87" s="13" t="s">
        <v>31</v>
      </c>
      <c r="D87" s="223" t="s">
        <v>700</v>
      </c>
      <c r="E87" s="13" t="s">
        <v>25</v>
      </c>
      <c r="F87" s="177">
        <v>10</v>
      </c>
      <c r="G87" s="177">
        <v>22.14</v>
      </c>
      <c r="H87" s="177">
        <f t="shared" si="5"/>
        <v>27.68</v>
      </c>
      <c r="I87" s="197">
        <f t="shared" si="8"/>
        <v>276.8</v>
      </c>
    </row>
    <row r="88" spans="1:9" ht="45">
      <c r="A88" s="196" t="s">
        <v>692</v>
      </c>
      <c r="B88" s="13" t="s">
        <v>374</v>
      </c>
      <c r="C88" s="13" t="s">
        <v>31</v>
      </c>
      <c r="D88" s="223" t="s">
        <v>375</v>
      </c>
      <c r="E88" s="13" t="s">
        <v>25</v>
      </c>
      <c r="F88" s="177">
        <v>3</v>
      </c>
      <c r="G88" s="177">
        <v>18.37</v>
      </c>
      <c r="H88" s="177">
        <f t="shared" si="5"/>
        <v>22.96</v>
      </c>
      <c r="I88" s="197">
        <f t="shared" si="8"/>
        <v>68.88</v>
      </c>
    </row>
    <row r="89" spans="1:9" ht="45">
      <c r="A89" s="196" t="s">
        <v>693</v>
      </c>
      <c r="B89" s="13" t="s">
        <v>701</v>
      </c>
      <c r="C89" s="13" t="s">
        <v>31</v>
      </c>
      <c r="D89" s="223" t="s">
        <v>702</v>
      </c>
      <c r="E89" s="13" t="s">
        <v>25</v>
      </c>
      <c r="F89" s="177">
        <v>9</v>
      </c>
      <c r="G89" s="177">
        <v>29.08</v>
      </c>
      <c r="H89" s="177">
        <f t="shared" si="5"/>
        <v>36.35</v>
      </c>
      <c r="I89" s="197">
        <f t="shared" si="8"/>
        <v>327.14999999999998</v>
      </c>
    </row>
    <row r="90" spans="1:9" ht="45">
      <c r="A90" s="196" t="s">
        <v>694</v>
      </c>
      <c r="B90" s="13" t="s">
        <v>703</v>
      </c>
      <c r="C90" s="13" t="s">
        <v>31</v>
      </c>
      <c r="D90" s="223" t="s">
        <v>704</v>
      </c>
      <c r="E90" s="13" t="s">
        <v>25</v>
      </c>
      <c r="F90" s="177">
        <v>5</v>
      </c>
      <c r="G90" s="177">
        <v>39.79</v>
      </c>
      <c r="H90" s="177">
        <f t="shared" si="5"/>
        <v>49.74</v>
      </c>
      <c r="I90" s="197">
        <f t="shared" si="8"/>
        <v>248.7</v>
      </c>
    </row>
    <row r="91" spans="1:9" s="222" customFormat="1" ht="15.75">
      <c r="A91" s="187" t="s">
        <v>579</v>
      </c>
      <c r="B91" s="7"/>
      <c r="C91" s="13" t="s">
        <v>59</v>
      </c>
      <c r="D91" s="224" t="s">
        <v>789</v>
      </c>
      <c r="E91" s="7"/>
      <c r="F91" s="176"/>
      <c r="G91" s="176"/>
      <c r="H91" s="176"/>
      <c r="I91" s="198">
        <f>SUM(I92:I95)</f>
        <v>28692.34</v>
      </c>
    </row>
    <row r="92" spans="1:9" ht="60">
      <c r="A92" s="196" t="s">
        <v>705</v>
      </c>
      <c r="B92" s="13" t="s">
        <v>712</v>
      </c>
      <c r="C92" s="13" t="s">
        <v>541</v>
      </c>
      <c r="D92" s="223" t="s">
        <v>790</v>
      </c>
      <c r="E92" s="13" t="s">
        <v>25</v>
      </c>
      <c r="F92" s="177">
        <v>42</v>
      </c>
      <c r="G92" s="177">
        <v>489.24</v>
      </c>
      <c r="H92" s="177">
        <f t="shared" si="5"/>
        <v>611.54999999999995</v>
      </c>
      <c r="I92" s="197">
        <f t="shared" ref="I92:I95" si="9">ROUND(F92*H92,2)</f>
        <v>25685.1</v>
      </c>
    </row>
    <row r="93" spans="1:9" ht="60">
      <c r="A93" s="196" t="s">
        <v>706</v>
      </c>
      <c r="B93" s="13" t="s">
        <v>714</v>
      </c>
      <c r="C93" s="13" t="s">
        <v>541</v>
      </c>
      <c r="D93" s="223" t="s">
        <v>791</v>
      </c>
      <c r="E93" s="13" t="s">
        <v>25</v>
      </c>
      <c r="F93" s="177">
        <v>3</v>
      </c>
      <c r="G93" s="177">
        <v>319.94</v>
      </c>
      <c r="H93" s="177">
        <f t="shared" si="5"/>
        <v>399.93</v>
      </c>
      <c r="I93" s="197">
        <f t="shared" si="9"/>
        <v>1199.79</v>
      </c>
    </row>
    <row r="94" spans="1:9" ht="30">
      <c r="A94" s="196" t="s">
        <v>707</v>
      </c>
      <c r="B94" s="13" t="s">
        <v>716</v>
      </c>
      <c r="C94" s="13" t="s">
        <v>329</v>
      </c>
      <c r="D94" s="223" t="s">
        <v>792</v>
      </c>
      <c r="E94" s="13" t="s">
        <v>25</v>
      </c>
      <c r="F94" s="177">
        <v>3</v>
      </c>
      <c r="G94" s="177">
        <v>229.72</v>
      </c>
      <c r="H94" s="177">
        <f t="shared" si="5"/>
        <v>287.14999999999998</v>
      </c>
      <c r="I94" s="197">
        <f t="shared" si="9"/>
        <v>861.45</v>
      </c>
    </row>
    <row r="95" spans="1:9" ht="45">
      <c r="A95" s="196" t="s">
        <v>708</v>
      </c>
      <c r="B95" s="13" t="s">
        <v>718</v>
      </c>
      <c r="C95" s="13" t="s">
        <v>333</v>
      </c>
      <c r="D95" s="223" t="s">
        <v>793</v>
      </c>
      <c r="E95" s="13" t="s">
        <v>25</v>
      </c>
      <c r="F95" s="177">
        <v>4</v>
      </c>
      <c r="G95" s="177">
        <v>189.2</v>
      </c>
      <c r="H95" s="177">
        <f t="shared" si="5"/>
        <v>236.5</v>
      </c>
      <c r="I95" s="197">
        <f t="shared" si="9"/>
        <v>946</v>
      </c>
    </row>
    <row r="96" spans="1:9" s="222" customFormat="1" ht="31.5">
      <c r="A96" s="187" t="s">
        <v>580</v>
      </c>
      <c r="B96" s="7"/>
      <c r="C96" s="13" t="s">
        <v>59</v>
      </c>
      <c r="D96" s="224" t="s">
        <v>794</v>
      </c>
      <c r="E96" s="7"/>
      <c r="F96" s="176"/>
      <c r="G96" s="176"/>
      <c r="H96" s="176"/>
      <c r="I96" s="198">
        <f>SUM(I97)</f>
        <v>11977.2</v>
      </c>
    </row>
    <row r="97" spans="1:9">
      <c r="A97" s="196" t="s">
        <v>709</v>
      </c>
      <c r="B97" s="13" t="s">
        <v>720</v>
      </c>
      <c r="C97" s="13" t="s">
        <v>329</v>
      </c>
      <c r="D97" s="223" t="s">
        <v>795</v>
      </c>
      <c r="E97" s="13" t="s">
        <v>476</v>
      </c>
      <c r="F97" s="177">
        <v>15</v>
      </c>
      <c r="G97" s="177">
        <v>638.78</v>
      </c>
      <c r="H97" s="177">
        <f t="shared" si="5"/>
        <v>798.48</v>
      </c>
      <c r="I97" s="197">
        <f t="shared" ref="I97" si="10">ROUND(F97*H97,2)</f>
        <v>11977.2</v>
      </c>
    </row>
    <row r="98" spans="1:9" s="222" customFormat="1" ht="15.75">
      <c r="A98" s="187" t="s">
        <v>581</v>
      </c>
      <c r="B98" s="7"/>
      <c r="C98" s="13" t="s">
        <v>59</v>
      </c>
      <c r="D98" s="224" t="s">
        <v>796</v>
      </c>
      <c r="E98" s="13" t="s">
        <v>59</v>
      </c>
      <c r="F98" s="176"/>
      <c r="G98" s="176"/>
      <c r="H98" s="176"/>
      <c r="I98" s="198">
        <f>SUM(I99)</f>
        <v>86.22</v>
      </c>
    </row>
    <row r="99" spans="1:9">
      <c r="A99" s="196" t="s">
        <v>710</v>
      </c>
      <c r="B99" s="13" t="s">
        <v>722</v>
      </c>
      <c r="C99" s="13" t="s">
        <v>333</v>
      </c>
      <c r="D99" s="223" t="s">
        <v>797</v>
      </c>
      <c r="E99" s="13" t="s">
        <v>25</v>
      </c>
      <c r="F99" s="177">
        <v>2</v>
      </c>
      <c r="G99" s="177">
        <v>34.49</v>
      </c>
      <c r="H99" s="177">
        <f t="shared" si="5"/>
        <v>43.11</v>
      </c>
      <c r="I99" s="197">
        <f t="shared" ref="I99" si="11">ROUND(F99*H99,2)</f>
        <v>86.22</v>
      </c>
    </row>
    <row r="100" spans="1:9" s="222" customFormat="1" ht="31.5">
      <c r="A100" s="187" t="s">
        <v>582</v>
      </c>
      <c r="B100" s="7"/>
      <c r="C100" s="13" t="s">
        <v>59</v>
      </c>
      <c r="D100" s="224" t="s">
        <v>798</v>
      </c>
      <c r="E100" s="13" t="s">
        <v>59</v>
      </c>
      <c r="F100" s="176"/>
      <c r="G100" s="176"/>
      <c r="H100" s="176"/>
      <c r="I100" s="198">
        <f>SUM(I101:I102)</f>
        <v>10087</v>
      </c>
    </row>
    <row r="101" spans="1:9">
      <c r="A101" s="196" t="s">
        <v>711</v>
      </c>
      <c r="B101" s="13" t="s">
        <v>724</v>
      </c>
      <c r="C101" s="13" t="s">
        <v>330</v>
      </c>
      <c r="D101" s="223" t="s">
        <v>725</v>
      </c>
      <c r="E101" s="13" t="s">
        <v>6</v>
      </c>
      <c r="F101" s="177">
        <v>550</v>
      </c>
      <c r="G101" s="177">
        <v>8.33</v>
      </c>
      <c r="H101" s="177">
        <f t="shared" si="5"/>
        <v>10.41</v>
      </c>
      <c r="I101" s="197">
        <f t="shared" ref="I101:I102" si="12">ROUND(F101*H101,2)</f>
        <v>5725.5</v>
      </c>
    </row>
    <row r="102" spans="1:9">
      <c r="A102" s="196"/>
      <c r="B102" s="13" t="s">
        <v>631</v>
      </c>
      <c r="C102" s="13" t="s">
        <v>31</v>
      </c>
      <c r="D102" s="223" t="s">
        <v>726</v>
      </c>
      <c r="E102" s="13" t="s">
        <v>6</v>
      </c>
      <c r="F102" s="177">
        <v>550</v>
      </c>
      <c r="G102" s="177">
        <v>6.34</v>
      </c>
      <c r="H102" s="177">
        <f t="shared" si="5"/>
        <v>7.93</v>
      </c>
      <c r="I102" s="197">
        <f t="shared" si="12"/>
        <v>4361.5</v>
      </c>
    </row>
    <row r="103" spans="1:9" ht="15.75">
      <c r="A103" s="194" t="s">
        <v>346</v>
      </c>
      <c r="B103" s="178"/>
      <c r="C103" s="178"/>
      <c r="D103" s="179" t="s">
        <v>354</v>
      </c>
      <c r="E103" s="179"/>
      <c r="F103" s="180"/>
      <c r="G103" s="180"/>
      <c r="H103" s="180"/>
      <c r="I103" s="195">
        <f>SUM(I104:I111)</f>
        <v>32636.44</v>
      </c>
    </row>
    <row r="104" spans="1:9">
      <c r="A104" s="196" t="s">
        <v>347</v>
      </c>
      <c r="B104" s="13" t="s">
        <v>731</v>
      </c>
      <c r="C104" s="13" t="s">
        <v>329</v>
      </c>
      <c r="D104" s="223" t="s">
        <v>799</v>
      </c>
      <c r="E104" s="13" t="s">
        <v>6</v>
      </c>
      <c r="F104" s="177">
        <v>7.04</v>
      </c>
      <c r="G104" s="177">
        <v>38.32</v>
      </c>
      <c r="H104" s="177">
        <f t="shared" si="0"/>
        <v>47.9</v>
      </c>
      <c r="I104" s="197">
        <f t="shared" si="1"/>
        <v>337.22</v>
      </c>
    </row>
    <row r="105" spans="1:9">
      <c r="A105" s="196" t="s">
        <v>348</v>
      </c>
      <c r="B105" s="13" t="s">
        <v>733</v>
      </c>
      <c r="C105" s="13" t="s">
        <v>329</v>
      </c>
      <c r="D105" s="223" t="s">
        <v>800</v>
      </c>
      <c r="E105" s="13" t="s">
        <v>6</v>
      </c>
      <c r="F105" s="177">
        <v>20.7</v>
      </c>
      <c r="G105" s="177">
        <v>358.66</v>
      </c>
      <c r="H105" s="177">
        <f t="shared" si="0"/>
        <v>448.33</v>
      </c>
      <c r="I105" s="197">
        <f t="shared" si="1"/>
        <v>9280.43</v>
      </c>
    </row>
    <row r="106" spans="1:9" ht="30">
      <c r="A106" s="196" t="s">
        <v>349</v>
      </c>
      <c r="B106" s="13" t="s">
        <v>735</v>
      </c>
      <c r="C106" s="13" t="s">
        <v>333</v>
      </c>
      <c r="D106" s="223" t="s">
        <v>801</v>
      </c>
      <c r="E106" s="13" t="s">
        <v>32</v>
      </c>
      <c r="F106" s="177">
        <v>1.21</v>
      </c>
      <c r="G106" s="177">
        <v>717.37</v>
      </c>
      <c r="H106" s="177">
        <f t="shared" si="0"/>
        <v>896.71</v>
      </c>
      <c r="I106" s="197">
        <f t="shared" si="1"/>
        <v>1085.02</v>
      </c>
    </row>
    <row r="107" spans="1:9" ht="30">
      <c r="A107" s="196" t="s">
        <v>350</v>
      </c>
      <c r="B107" s="13" t="s">
        <v>576</v>
      </c>
      <c r="C107" s="13" t="s">
        <v>333</v>
      </c>
      <c r="D107" s="223" t="s">
        <v>802</v>
      </c>
      <c r="E107" s="13" t="s">
        <v>32</v>
      </c>
      <c r="F107" s="177">
        <v>1.89</v>
      </c>
      <c r="G107" s="177">
        <v>355</v>
      </c>
      <c r="H107" s="177">
        <f t="shared" si="0"/>
        <v>443.75</v>
      </c>
      <c r="I107" s="197">
        <f t="shared" si="1"/>
        <v>838.69</v>
      </c>
    </row>
    <row r="108" spans="1:9" ht="30">
      <c r="A108" s="196" t="s">
        <v>727</v>
      </c>
      <c r="B108" s="13" t="s">
        <v>738</v>
      </c>
      <c r="C108" s="13" t="s">
        <v>329</v>
      </c>
      <c r="D108" s="223" t="s">
        <v>803</v>
      </c>
      <c r="E108" s="13" t="s">
        <v>25</v>
      </c>
      <c r="F108" s="177">
        <v>1</v>
      </c>
      <c r="G108" s="177">
        <v>2442.5100000000002</v>
      </c>
      <c r="H108" s="177">
        <f t="shared" si="0"/>
        <v>3053.14</v>
      </c>
      <c r="I108" s="197">
        <f t="shared" ref="I108:I111" si="13">ROUND(F108*H108,2)</f>
        <v>3053.14</v>
      </c>
    </row>
    <row r="109" spans="1:9" ht="30">
      <c r="A109" s="196" t="s">
        <v>728</v>
      </c>
      <c r="B109" s="13" t="s">
        <v>740</v>
      </c>
      <c r="C109" s="13" t="s">
        <v>329</v>
      </c>
      <c r="D109" s="223" t="s">
        <v>804</v>
      </c>
      <c r="E109" s="13" t="s">
        <v>25</v>
      </c>
      <c r="F109" s="177">
        <v>1</v>
      </c>
      <c r="G109" s="177">
        <v>4747.95</v>
      </c>
      <c r="H109" s="177">
        <f t="shared" si="0"/>
        <v>5934.94</v>
      </c>
      <c r="I109" s="197">
        <f t="shared" si="13"/>
        <v>5934.94</v>
      </c>
    </row>
    <row r="110" spans="1:9" ht="30">
      <c r="A110" s="196" t="s">
        <v>729</v>
      </c>
      <c r="B110" s="13" t="s">
        <v>742</v>
      </c>
      <c r="C110" s="13" t="s">
        <v>329</v>
      </c>
      <c r="D110" s="223" t="s">
        <v>805</v>
      </c>
      <c r="E110" s="13" t="s">
        <v>25</v>
      </c>
      <c r="F110" s="177">
        <v>1</v>
      </c>
      <c r="G110" s="177">
        <v>5154.03</v>
      </c>
      <c r="H110" s="177">
        <f t="shared" si="0"/>
        <v>6442.54</v>
      </c>
      <c r="I110" s="197">
        <f t="shared" si="13"/>
        <v>6442.54</v>
      </c>
    </row>
    <row r="111" spans="1:9" ht="30">
      <c r="A111" s="196" t="s">
        <v>730</v>
      </c>
      <c r="B111" s="13" t="s">
        <v>744</v>
      </c>
      <c r="C111" s="13" t="s">
        <v>329</v>
      </c>
      <c r="D111" s="223" t="s">
        <v>806</v>
      </c>
      <c r="E111" s="13" t="s">
        <v>25</v>
      </c>
      <c r="F111" s="177">
        <v>1</v>
      </c>
      <c r="G111" s="177">
        <v>4531.57</v>
      </c>
      <c r="H111" s="177">
        <f t="shared" si="0"/>
        <v>5664.46</v>
      </c>
      <c r="I111" s="197">
        <f t="shared" si="13"/>
        <v>5664.46</v>
      </c>
    </row>
    <row r="112" spans="1:9" ht="15.75">
      <c r="A112" s="194" t="s">
        <v>351</v>
      </c>
      <c r="B112" s="178"/>
      <c r="C112" s="178"/>
      <c r="D112" s="179" t="s">
        <v>746</v>
      </c>
      <c r="E112" s="179"/>
      <c r="F112" s="180"/>
      <c r="G112" s="180"/>
      <c r="H112" s="180"/>
      <c r="I112" s="195">
        <f>SUM(I113:I113)</f>
        <v>12536.95</v>
      </c>
    </row>
    <row r="113" spans="1:9" ht="30">
      <c r="A113" s="196" t="s">
        <v>352</v>
      </c>
      <c r="B113" s="13" t="s">
        <v>747</v>
      </c>
      <c r="C113" s="13" t="s">
        <v>330</v>
      </c>
      <c r="D113" s="223" t="s">
        <v>748</v>
      </c>
      <c r="E113" s="13" t="s">
        <v>32</v>
      </c>
      <c r="F113" s="177">
        <v>20.079999999999998</v>
      </c>
      <c r="G113" s="177">
        <v>499.48</v>
      </c>
      <c r="H113" s="177">
        <f t="shared" si="0"/>
        <v>624.35</v>
      </c>
      <c r="I113" s="197">
        <f t="shared" si="1"/>
        <v>12536.95</v>
      </c>
    </row>
    <row r="114" spans="1:9" ht="15.75">
      <c r="A114" s="194" t="s">
        <v>353</v>
      </c>
      <c r="B114" s="178"/>
      <c r="C114" s="178"/>
      <c r="D114" s="179" t="s">
        <v>362</v>
      </c>
      <c r="E114" s="179"/>
      <c r="F114" s="180"/>
      <c r="G114" s="180"/>
      <c r="H114" s="180"/>
      <c r="I114" s="195">
        <f>SUM(I115:I116)</f>
        <v>41069.43</v>
      </c>
    </row>
    <row r="115" spans="1:9" ht="30">
      <c r="A115" s="196" t="s">
        <v>355</v>
      </c>
      <c r="B115" s="13" t="s">
        <v>749</v>
      </c>
      <c r="C115" s="13" t="s">
        <v>329</v>
      </c>
      <c r="D115" s="223" t="s">
        <v>807</v>
      </c>
      <c r="E115" s="13" t="s">
        <v>32</v>
      </c>
      <c r="F115" s="177">
        <v>37.32</v>
      </c>
      <c r="G115" s="177">
        <v>618.63</v>
      </c>
      <c r="H115" s="177">
        <f t="shared" si="0"/>
        <v>773.29</v>
      </c>
      <c r="I115" s="197">
        <f t="shared" si="1"/>
        <v>28859.18</v>
      </c>
    </row>
    <row r="116" spans="1:9" ht="30">
      <c r="A116" s="196" t="s">
        <v>356</v>
      </c>
      <c r="B116" s="13" t="s">
        <v>749</v>
      </c>
      <c r="C116" s="13" t="s">
        <v>329</v>
      </c>
      <c r="D116" s="223" t="s">
        <v>807</v>
      </c>
      <c r="E116" s="13" t="s">
        <v>32</v>
      </c>
      <c r="F116" s="177">
        <v>15.79</v>
      </c>
      <c r="G116" s="177">
        <v>618.63</v>
      </c>
      <c r="H116" s="177">
        <f t="shared" si="0"/>
        <v>773.29</v>
      </c>
      <c r="I116" s="197">
        <f t="shared" si="1"/>
        <v>12210.25</v>
      </c>
    </row>
    <row r="117" spans="1:9" ht="15.75">
      <c r="A117" s="194" t="s">
        <v>357</v>
      </c>
      <c r="B117" s="178"/>
      <c r="C117" s="178"/>
      <c r="D117" s="179" t="s">
        <v>751</v>
      </c>
      <c r="E117" s="179"/>
      <c r="F117" s="180"/>
      <c r="G117" s="180"/>
      <c r="H117" s="180"/>
      <c r="I117" s="195">
        <f>SUM(I118:I118)</f>
        <v>48338.26</v>
      </c>
    </row>
    <row r="118" spans="1:9">
      <c r="A118" s="196" t="s">
        <v>359</v>
      </c>
      <c r="B118" s="13" t="s">
        <v>752</v>
      </c>
      <c r="C118" s="13" t="s">
        <v>330</v>
      </c>
      <c r="D118" s="223" t="s">
        <v>753</v>
      </c>
      <c r="E118" s="13" t="s">
        <v>32</v>
      </c>
      <c r="F118" s="177">
        <v>429.33</v>
      </c>
      <c r="G118" s="177">
        <v>90.07</v>
      </c>
      <c r="H118" s="177">
        <f t="shared" si="0"/>
        <v>112.59</v>
      </c>
      <c r="I118" s="197">
        <f t="shared" si="1"/>
        <v>48338.26</v>
      </c>
    </row>
    <row r="119" spans="1:9" ht="15.75">
      <c r="A119" s="194" t="s">
        <v>361</v>
      </c>
      <c r="B119" s="178"/>
      <c r="C119" s="178"/>
      <c r="D119" s="179" t="s">
        <v>358</v>
      </c>
      <c r="E119" s="179"/>
      <c r="F119" s="180"/>
      <c r="G119" s="180"/>
      <c r="H119" s="180"/>
      <c r="I119" s="195">
        <f>SUM(I120:I120)</f>
        <v>2693.15</v>
      </c>
    </row>
    <row r="120" spans="1:9" ht="30">
      <c r="A120" s="196" t="s">
        <v>363</v>
      </c>
      <c r="B120" s="13" t="s">
        <v>360</v>
      </c>
      <c r="C120" s="13" t="s">
        <v>31</v>
      </c>
      <c r="D120" s="223" t="s">
        <v>808</v>
      </c>
      <c r="E120" s="13" t="s">
        <v>32</v>
      </c>
      <c r="F120" s="177">
        <v>215.28</v>
      </c>
      <c r="G120" s="177">
        <v>10.01</v>
      </c>
      <c r="H120" s="177">
        <f t="shared" ref="H120" si="14">ROUND(G120*$I$5+G120,2)</f>
        <v>12.51</v>
      </c>
      <c r="I120" s="197">
        <f t="shared" ref="I120" si="15">ROUND(F120*H120,2)</f>
        <v>2693.15</v>
      </c>
    </row>
    <row r="121" spans="1:9" ht="15.75">
      <c r="A121" s="194" t="s">
        <v>364</v>
      </c>
      <c r="B121" s="178"/>
      <c r="C121" s="178"/>
      <c r="D121" s="179" t="s">
        <v>378</v>
      </c>
      <c r="E121" s="179"/>
      <c r="F121" s="180"/>
      <c r="G121" s="180"/>
      <c r="H121" s="180"/>
      <c r="I121" s="195">
        <f>SUM(I122:I123)</f>
        <v>3303.79</v>
      </c>
    </row>
    <row r="122" spans="1:9" ht="30">
      <c r="A122" s="196" t="s">
        <v>365</v>
      </c>
      <c r="B122" s="13" t="s">
        <v>755</v>
      </c>
      <c r="C122" s="13" t="s">
        <v>333</v>
      </c>
      <c r="D122" s="223" t="s">
        <v>809</v>
      </c>
      <c r="E122" s="13" t="s">
        <v>35</v>
      </c>
      <c r="F122" s="177">
        <v>25</v>
      </c>
      <c r="G122" s="177">
        <v>67.53</v>
      </c>
      <c r="H122" s="177">
        <f t="shared" ref="H122:H123" si="16">ROUND(G122*$I$5+G122,2)</f>
        <v>84.41</v>
      </c>
      <c r="I122" s="197">
        <f t="shared" ref="I122:I123" si="17">ROUND(F122*H122,2)</f>
        <v>2110.25</v>
      </c>
    </row>
    <row r="123" spans="1:9">
      <c r="A123" s="196" t="s">
        <v>366</v>
      </c>
      <c r="B123" s="13" t="s">
        <v>379</v>
      </c>
      <c r="C123" s="13" t="s">
        <v>31</v>
      </c>
      <c r="D123" s="223" t="s">
        <v>757</v>
      </c>
      <c r="E123" s="13" t="s">
        <v>32</v>
      </c>
      <c r="F123" s="177">
        <v>429.33</v>
      </c>
      <c r="G123" s="177">
        <v>2.2200000000000002</v>
      </c>
      <c r="H123" s="177">
        <f t="shared" si="16"/>
        <v>2.78</v>
      </c>
      <c r="I123" s="197">
        <f t="shared" si="17"/>
        <v>1193.54</v>
      </c>
    </row>
    <row r="124" spans="1:9" ht="16.5" thickBot="1">
      <c r="A124" s="285" t="s">
        <v>380</v>
      </c>
      <c r="B124" s="286"/>
      <c r="C124" s="286"/>
      <c r="D124" s="286"/>
      <c r="E124" s="286"/>
      <c r="F124" s="286"/>
      <c r="G124" s="286"/>
      <c r="H124" s="287"/>
      <c r="I124" s="199">
        <f>I9+I15+I24+I28+I31+I35+I38+I103+I112+I114+I117+I119+I121</f>
        <v>429086.74</v>
      </c>
    </row>
    <row r="126" spans="1:9" ht="15.75">
      <c r="A126" s="284" t="str">
        <f>'QUADRO RESUMO'!A24</f>
        <v>Importa o presente orçamento no valor de R$ 429.086,74 (Quatrocentos e vinte e nove mil, oitenta e seis reais e setenta e quatro centavos)</v>
      </c>
      <c r="B126" s="284"/>
      <c r="C126" s="284"/>
      <c r="D126" s="284"/>
      <c r="E126" s="284"/>
      <c r="F126" s="284"/>
      <c r="G126" s="284"/>
      <c r="H126" s="284"/>
      <c r="I126" s="284"/>
    </row>
  </sheetData>
  <mergeCells count="11">
    <mergeCell ref="A1:I1"/>
    <mergeCell ref="A2:I2"/>
    <mergeCell ref="B3:F3"/>
    <mergeCell ref="G4:H4"/>
    <mergeCell ref="G3:I3"/>
    <mergeCell ref="G5:H5"/>
    <mergeCell ref="A126:I126"/>
    <mergeCell ref="A124:H124"/>
    <mergeCell ref="A6:I6"/>
    <mergeCell ref="B4:F4"/>
    <mergeCell ref="B5:F5"/>
  </mergeCells>
  <printOptions horizontalCentered="1"/>
  <pageMargins left="0.78740157480314965" right="0.78740157480314965" top="1.3779527559055118" bottom="1.1811023622047245" header="0.39370078740157483" footer="0.39370078740157483"/>
  <pageSetup paperSize="9" scale="76" fitToHeight="0" orientation="landscape" r:id="rId1"/>
  <headerFooter scaleWithDoc="0">
    <oddHeader>&amp;R&amp;G</oddHeader>
    <oddFooter>&amp;C
&amp;"Arial,Normal"&amp;9Rua Jornalista Helder Feitosa, 1271 – Bairro Ininga, CEP: 64.049-753 – Teresina-PI
C.N.P.J. 26.752.523/0001-88 – Inscrição Estadual nº 195958330
E-mail: office.engenharia@globo.com</oddFooter>
  </headerFooter>
  <rowBreaks count="1" manualBreakCount="1">
    <brk id="120" max="16383" man="1"/>
  </rowBreaks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0:J37"/>
  <sheetViews>
    <sheetView view="pageLayout" zoomScale="70" zoomScaleNormal="100" zoomScalePageLayoutView="70" workbookViewId="0">
      <selection activeCell="E34" sqref="E34"/>
    </sheetView>
  </sheetViews>
  <sheetFormatPr defaultRowHeight="15"/>
  <sheetData>
    <row r="10" spans="1:10" ht="20.25">
      <c r="A10" s="240"/>
      <c r="B10" s="240"/>
      <c r="C10" s="240"/>
      <c r="D10" s="240"/>
      <c r="E10" s="240"/>
      <c r="F10" s="240"/>
      <c r="G10" s="240"/>
      <c r="H10" s="240"/>
      <c r="I10" s="240"/>
      <c r="J10" s="235"/>
    </row>
    <row r="18" spans="1:9" ht="34.5" customHeight="1">
      <c r="A18" s="250" t="s">
        <v>168</v>
      </c>
      <c r="B18" s="250"/>
      <c r="C18" s="250"/>
      <c r="D18" s="250"/>
      <c r="E18" s="250"/>
      <c r="F18" s="250"/>
      <c r="G18" s="250"/>
      <c r="H18" s="250"/>
      <c r="I18" s="250"/>
    </row>
    <row r="19" spans="1:9" ht="15.75">
      <c r="A19" s="239"/>
      <c r="B19" s="239"/>
      <c r="C19" s="236"/>
      <c r="D19" s="237"/>
      <c r="E19" s="237"/>
      <c r="F19" s="237"/>
      <c r="G19" s="237"/>
      <c r="H19" s="237"/>
      <c r="I19" s="237"/>
    </row>
    <row r="20" spans="1:9" ht="15.75" customHeight="1">
      <c r="A20" s="238"/>
      <c r="B20" s="238"/>
      <c r="C20" s="39"/>
      <c r="D20" s="39"/>
      <c r="E20" s="39"/>
      <c r="F20" s="39"/>
      <c r="G20" s="39"/>
      <c r="H20" s="39"/>
      <c r="I20" s="39"/>
    </row>
    <row r="21" spans="1:9" ht="15.75">
      <c r="A21" s="239"/>
      <c r="B21" s="239"/>
      <c r="C21" s="236"/>
      <c r="D21" s="237"/>
      <c r="E21" s="237"/>
      <c r="F21" s="237"/>
      <c r="G21" s="237"/>
      <c r="H21" s="237"/>
      <c r="I21" s="237"/>
    </row>
    <row r="22" spans="1:9" ht="15.75">
      <c r="A22" s="238"/>
      <c r="B22" s="238"/>
      <c r="C22" s="39"/>
      <c r="D22" s="39"/>
      <c r="E22" s="39"/>
      <c r="F22" s="39"/>
      <c r="G22" s="39"/>
      <c r="H22" s="39"/>
      <c r="I22" s="39"/>
    </row>
    <row r="37" spans="1:9" ht="15" customHeight="1">
      <c r="A37" s="39"/>
      <c r="B37" s="39"/>
      <c r="C37" s="39"/>
      <c r="D37" s="39"/>
      <c r="E37" s="39"/>
      <c r="F37" s="39"/>
      <c r="G37" s="39"/>
      <c r="H37" s="39"/>
      <c r="I37" s="39"/>
    </row>
  </sheetData>
  <mergeCells count="1">
    <mergeCell ref="A18:I18"/>
  </mergeCells>
  <printOptions horizontalCentered="1"/>
  <pageMargins left="0.78740157480314965" right="0.78740157480314965" top="1.1811023622047245" bottom="1.1811023622047245" header="0.39370078740157483" footer="0.39370078740157483"/>
  <pageSetup paperSize="9" orientation="portrait" r:id="rId1"/>
  <headerFooter scaleWithDoc="0">
    <oddHeader>&amp;R&amp;G</oddHeader>
    <oddFooter>&amp;C&amp;9
&amp;"Arial,Normal"Rua Jornalista Helder Feitosa, 1271 – Bairro Ininga, CEP: 64.049-753 – Teresina-PI
C.N.P.J. 26.752.523/0001-88 – Inscrição Estadual nº 195958330
E-mail: office.engenharia@globo.com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3"/>
  <sheetViews>
    <sheetView view="pageBreakPreview" zoomScaleNormal="100" zoomScaleSheetLayoutView="100" workbookViewId="0">
      <selection activeCell="P13" sqref="P13"/>
    </sheetView>
  </sheetViews>
  <sheetFormatPr defaultColWidth="9.140625" defaultRowHeight="12.75"/>
  <cols>
    <col min="1" max="1" width="12.7109375" style="15" bestFit="1" customWidth="1"/>
    <col min="2" max="2" width="40.7109375" style="15" customWidth="1"/>
    <col min="3" max="3" width="11.140625" style="15" bestFit="1" customWidth="1"/>
    <col min="4" max="4" width="18.42578125" style="15" bestFit="1" customWidth="1"/>
    <col min="5" max="5" width="16.42578125" style="15" bestFit="1" customWidth="1"/>
    <col min="6" max="6" width="10.28515625" style="15" bestFit="1" customWidth="1"/>
    <col min="7" max="7" width="18.42578125" style="15" bestFit="1" customWidth="1"/>
    <col min="8" max="8" width="10.28515625" style="15" bestFit="1" customWidth="1"/>
    <col min="9" max="9" width="18.42578125" style="15" bestFit="1" customWidth="1"/>
    <col min="10" max="10" width="10.5703125" style="15" bestFit="1" customWidth="1"/>
    <col min="11" max="16384" width="9.140625" style="15"/>
  </cols>
  <sheetData>
    <row r="1" spans="1:10" ht="24" customHeight="1" thickBot="1">
      <c r="A1" s="262" t="s">
        <v>168</v>
      </c>
      <c r="B1" s="263"/>
      <c r="C1" s="263"/>
      <c r="D1" s="263"/>
      <c r="E1" s="263"/>
      <c r="F1" s="263"/>
      <c r="G1" s="263"/>
      <c r="H1" s="263"/>
      <c r="I1" s="263"/>
      <c r="J1" s="264"/>
    </row>
    <row r="2" spans="1:10" ht="24" customHeight="1" thickBot="1">
      <c r="A2" s="306" t="str">
        <f>'QUADRO RESUMO'!A2:E2</f>
        <v>SERVIÇO DE APOIO ÀS MICRO E PEQUENAS EMPRESAS - SEBRAE/PI</v>
      </c>
      <c r="B2" s="307"/>
      <c r="C2" s="307"/>
      <c r="D2" s="307"/>
      <c r="E2" s="307"/>
      <c r="F2" s="307"/>
      <c r="G2" s="307"/>
      <c r="H2" s="307"/>
      <c r="I2" s="307"/>
      <c r="J2" s="308"/>
    </row>
    <row r="3" spans="1:10" ht="31.5" customHeight="1">
      <c r="A3" s="1" t="str">
        <f>'QUADRO RESUMO'!A3</f>
        <v xml:space="preserve">Obra: </v>
      </c>
      <c r="B3" s="303" t="str">
        <f>'QUADRO RESUMO'!B3:C3</f>
        <v>REFORMA E AMBIENTAÇÃO PARA A ÁREA DE ATENDIMENTO NO ANDAR TÉRREO DO PRÉDIO DO SEBRAE/PI</v>
      </c>
      <c r="C3" s="304"/>
      <c r="D3" s="304"/>
      <c r="E3" s="304"/>
      <c r="F3" s="304"/>
      <c r="G3" s="279" t="str">
        <f>'QUADRO RESUMO'!D3</f>
        <v>Data: 16 de outubro de 2018</v>
      </c>
      <c r="H3" s="280"/>
      <c r="I3" s="280"/>
      <c r="J3" s="281"/>
    </row>
    <row r="4" spans="1:10" ht="20.100000000000001" customHeight="1">
      <c r="A4" s="2" t="str">
        <f>'QUADRO RESUMO'!A4</f>
        <v>Endereço:</v>
      </c>
      <c r="B4" s="291" t="str">
        <f>'QUADRO RESUMO'!B4:C4</f>
        <v>AVENIDA CAMPOS SALES, 1046 - CENTRO</v>
      </c>
      <c r="C4" s="292"/>
      <c r="D4" s="292"/>
      <c r="E4" s="292"/>
      <c r="F4" s="292"/>
      <c r="G4" s="277" t="str">
        <f>'QUADRO RESUMO'!D4</f>
        <v>Encargos Sociais:</v>
      </c>
      <c r="H4" s="278"/>
      <c r="I4" s="313">
        <f>'QUADRO RESUMO'!E4</f>
        <v>1.1798</v>
      </c>
      <c r="J4" s="314"/>
    </row>
    <row r="5" spans="1:10" ht="20.100000000000001" customHeight="1" thickBot="1">
      <c r="A5" s="3" t="str">
        <f>'QUADRO RESUMO'!A5</f>
        <v xml:space="preserve">Cidade: </v>
      </c>
      <c r="B5" s="315" t="str">
        <f>'QUADRO RESUMO'!B5:C5</f>
        <v>TERESINA-PI</v>
      </c>
      <c r="C5" s="316"/>
      <c r="D5" s="316"/>
      <c r="E5" s="316"/>
      <c r="F5" s="316"/>
      <c r="G5" s="282" t="str">
        <f>'QUADRO RESUMO'!D5</f>
        <v>BDI:</v>
      </c>
      <c r="H5" s="283"/>
      <c r="I5" s="311">
        <f>'QUADRO RESUMO'!E5</f>
        <v>0.25</v>
      </c>
      <c r="J5" s="312"/>
    </row>
    <row r="6" spans="1:10" ht="20.100000000000001" customHeight="1" thickBot="1">
      <c r="A6" s="288" t="s">
        <v>519</v>
      </c>
      <c r="B6" s="289"/>
      <c r="C6" s="289"/>
      <c r="D6" s="289"/>
      <c r="E6" s="289"/>
      <c r="F6" s="289"/>
      <c r="G6" s="289"/>
      <c r="H6" s="289"/>
      <c r="I6" s="289"/>
      <c r="J6" s="290"/>
    </row>
    <row r="7" spans="1:10" ht="15.75" customHeight="1" thickBot="1">
      <c r="A7" s="16"/>
      <c r="B7" s="17"/>
      <c r="C7" s="17"/>
      <c r="D7" s="17"/>
      <c r="E7" s="17"/>
      <c r="F7" s="16"/>
      <c r="G7" s="16"/>
      <c r="H7" s="16"/>
    </row>
    <row r="8" spans="1:10" ht="31.5">
      <c r="A8" s="18" t="s">
        <v>169</v>
      </c>
      <c r="B8" s="19" t="s">
        <v>170</v>
      </c>
      <c r="C8" s="20" t="s">
        <v>171</v>
      </c>
      <c r="D8" s="200" t="s">
        <v>172</v>
      </c>
      <c r="E8" s="241" t="s">
        <v>173</v>
      </c>
      <c r="F8" s="22" t="s">
        <v>174</v>
      </c>
      <c r="G8" s="21" t="s">
        <v>175</v>
      </c>
      <c r="H8" s="159" t="s">
        <v>174</v>
      </c>
      <c r="I8" s="21" t="s">
        <v>327</v>
      </c>
      <c r="J8" s="23" t="s">
        <v>174</v>
      </c>
    </row>
    <row r="9" spans="1:10" ht="26.25" customHeight="1">
      <c r="A9" s="24">
        <v>1</v>
      </c>
      <c r="B9" s="25" t="str">
        <f>'QUADRO RESUMO'!B9</f>
        <v>SERVIÇOS PRELIMINARES</v>
      </c>
      <c r="C9" s="26">
        <f t="shared" ref="C9:C21" si="0">D9/$D$22</f>
        <v>3.3703068987869449E-2</v>
      </c>
      <c r="D9" s="201">
        <f>'QUADRO RESUMO'!E9</f>
        <v>14461.54</v>
      </c>
      <c r="E9" s="242">
        <f>D9*F9</f>
        <v>14461.54</v>
      </c>
      <c r="F9" s="36">
        <v>1</v>
      </c>
      <c r="G9" s="27">
        <f>D9*H9</f>
        <v>0</v>
      </c>
      <c r="H9" s="160">
        <v>0</v>
      </c>
      <c r="I9" s="27">
        <f t="shared" ref="I9:I11" si="1">D9*J9</f>
        <v>0</v>
      </c>
      <c r="J9" s="37">
        <v>0</v>
      </c>
    </row>
    <row r="10" spans="1:10" ht="26.25" customHeight="1">
      <c r="A10" s="24">
        <v>2</v>
      </c>
      <c r="B10" s="25" t="str">
        <f>'QUADRO RESUMO'!B10</f>
        <v>DEMOLIÇÃO</v>
      </c>
      <c r="C10" s="26">
        <f t="shared" si="0"/>
        <v>1.7833060979698417E-2</v>
      </c>
      <c r="D10" s="201">
        <f>'QUADRO RESUMO'!E10</f>
        <v>7651.93</v>
      </c>
      <c r="E10" s="242">
        <f t="shared" ref="E10:E21" si="2">D10*F10</f>
        <v>7651.93</v>
      </c>
      <c r="F10" s="36">
        <v>1</v>
      </c>
      <c r="G10" s="27">
        <f t="shared" ref="G10:G21" si="3">D10*H10</f>
        <v>0</v>
      </c>
      <c r="H10" s="160">
        <v>0</v>
      </c>
      <c r="I10" s="27">
        <f t="shared" si="1"/>
        <v>0</v>
      </c>
      <c r="J10" s="37">
        <v>0</v>
      </c>
    </row>
    <row r="11" spans="1:10" ht="26.25" customHeight="1">
      <c r="A11" s="24">
        <v>3</v>
      </c>
      <c r="B11" s="25" t="str">
        <f>'QUADRO RESUMO'!B11</f>
        <v>PAVIMENTAÇÃO</v>
      </c>
      <c r="C11" s="26">
        <f t="shared" si="0"/>
        <v>0.17998810683359731</v>
      </c>
      <c r="D11" s="201">
        <f>'QUADRO RESUMO'!E11</f>
        <v>77230.509999999995</v>
      </c>
      <c r="E11" s="242">
        <f t="shared" si="2"/>
        <v>15446.101999999999</v>
      </c>
      <c r="F11" s="36">
        <v>0.2</v>
      </c>
      <c r="G11" s="27">
        <f t="shared" si="3"/>
        <v>38615.254999999997</v>
      </c>
      <c r="H11" s="160">
        <v>0.5</v>
      </c>
      <c r="I11" s="27">
        <f t="shared" si="1"/>
        <v>23169.152999999998</v>
      </c>
      <c r="J11" s="37">
        <v>0.3</v>
      </c>
    </row>
    <row r="12" spans="1:10" ht="26.25" customHeight="1">
      <c r="A12" s="24">
        <v>4</v>
      </c>
      <c r="B12" s="25" t="str">
        <f>'QUADRO RESUMO'!B12</f>
        <v>VEDAÇÃO</v>
      </c>
      <c r="C12" s="26">
        <f t="shared" si="0"/>
        <v>3.9562303882893238E-2</v>
      </c>
      <c r="D12" s="201">
        <f>'QUADRO RESUMO'!E12</f>
        <v>16975.66</v>
      </c>
      <c r="E12" s="242">
        <f t="shared" si="2"/>
        <v>5092.6979999999994</v>
      </c>
      <c r="F12" s="36">
        <v>0.3</v>
      </c>
      <c r="G12" s="27">
        <f t="shared" si="3"/>
        <v>11882.962</v>
      </c>
      <c r="H12" s="160">
        <v>0.7</v>
      </c>
      <c r="I12" s="27">
        <f>D12*J12</f>
        <v>0</v>
      </c>
      <c r="J12" s="37">
        <v>0</v>
      </c>
    </row>
    <row r="13" spans="1:10" ht="26.25" customHeight="1">
      <c r="A13" s="24">
        <v>5</v>
      </c>
      <c r="B13" s="25" t="str">
        <f>'QUADRO RESUMO'!B13</f>
        <v>REVESTIMENTO</v>
      </c>
      <c r="C13" s="26">
        <f t="shared" si="0"/>
        <v>2.707573764689163E-2</v>
      </c>
      <c r="D13" s="201">
        <f>'QUADRO RESUMO'!E13</f>
        <v>11617.84</v>
      </c>
      <c r="E13" s="242">
        <f t="shared" si="2"/>
        <v>9294.2720000000008</v>
      </c>
      <c r="F13" s="36">
        <v>0.8</v>
      </c>
      <c r="G13" s="27">
        <f t="shared" si="3"/>
        <v>2323.5680000000002</v>
      </c>
      <c r="H13" s="160">
        <v>0.2</v>
      </c>
      <c r="I13" s="27">
        <f t="shared" ref="I13:I21" si="4">D13*J13</f>
        <v>0</v>
      </c>
      <c r="J13" s="37">
        <v>0</v>
      </c>
    </row>
    <row r="14" spans="1:10" ht="26.25" customHeight="1">
      <c r="A14" s="24">
        <v>6</v>
      </c>
      <c r="B14" s="25" t="str">
        <f>'QUADRO RESUMO'!B14</f>
        <v>VIDROS</v>
      </c>
      <c r="C14" s="26">
        <f t="shared" si="0"/>
        <v>2.839199831717009E-2</v>
      </c>
      <c r="D14" s="201">
        <f>'QUADRO RESUMO'!E14</f>
        <v>12182.63</v>
      </c>
      <c r="E14" s="242">
        <f t="shared" si="2"/>
        <v>0</v>
      </c>
      <c r="F14" s="36">
        <v>0</v>
      </c>
      <c r="G14" s="27">
        <f t="shared" si="3"/>
        <v>0</v>
      </c>
      <c r="H14" s="160">
        <v>0</v>
      </c>
      <c r="I14" s="27">
        <f t="shared" si="4"/>
        <v>12182.63</v>
      </c>
      <c r="J14" s="37">
        <v>1</v>
      </c>
    </row>
    <row r="15" spans="1:10" ht="26.25" customHeight="1">
      <c r="A15" s="24">
        <v>7</v>
      </c>
      <c r="B15" s="25" t="str">
        <f>'QUADRO RESUMO'!B15</f>
        <v>INSTALAÇÕES</v>
      </c>
      <c r="C15" s="26">
        <f t="shared" si="0"/>
        <v>0.34582427319940023</v>
      </c>
      <c r="D15" s="201">
        <f>'QUADRO RESUMO'!E15</f>
        <v>148388.61000000002</v>
      </c>
      <c r="E15" s="242">
        <f t="shared" si="2"/>
        <v>44516.583000000006</v>
      </c>
      <c r="F15" s="36">
        <v>0.3</v>
      </c>
      <c r="G15" s="27">
        <f t="shared" si="3"/>
        <v>89033.166000000012</v>
      </c>
      <c r="H15" s="160">
        <v>0.6</v>
      </c>
      <c r="I15" s="27">
        <f t="shared" si="4"/>
        <v>14838.861000000003</v>
      </c>
      <c r="J15" s="37">
        <v>0.1</v>
      </c>
    </row>
    <row r="16" spans="1:10" ht="26.25" customHeight="1">
      <c r="A16" s="24">
        <v>8</v>
      </c>
      <c r="B16" s="25" t="str">
        <f>'QUADRO RESUMO'!B16</f>
        <v>ESQUADRIAS</v>
      </c>
      <c r="C16" s="26">
        <f t="shared" si="0"/>
        <v>7.606023900901715E-2</v>
      </c>
      <c r="D16" s="201">
        <f>'QUADRO RESUMO'!E16</f>
        <v>32636.44</v>
      </c>
      <c r="E16" s="242">
        <f t="shared" si="2"/>
        <v>0</v>
      </c>
      <c r="F16" s="36">
        <v>0</v>
      </c>
      <c r="G16" s="27">
        <f t="shared" si="3"/>
        <v>9790.9319999999989</v>
      </c>
      <c r="H16" s="160">
        <v>0.3</v>
      </c>
      <c r="I16" s="27">
        <f t="shared" si="4"/>
        <v>22845.507999999998</v>
      </c>
      <c r="J16" s="37">
        <v>0.7</v>
      </c>
    </row>
    <row r="17" spans="1:10" ht="26.25" customHeight="1">
      <c r="A17" s="24">
        <v>9</v>
      </c>
      <c r="B17" s="25" t="str">
        <f>'QUADRO RESUMO'!B17</f>
        <v>GRANITOS</v>
      </c>
      <c r="C17" s="26">
        <f t="shared" si="0"/>
        <v>2.9217752102989714E-2</v>
      </c>
      <c r="D17" s="201">
        <f>'QUADRO RESUMO'!E17</f>
        <v>12536.95</v>
      </c>
      <c r="E17" s="242">
        <f t="shared" si="2"/>
        <v>0</v>
      </c>
      <c r="F17" s="36">
        <v>0</v>
      </c>
      <c r="G17" s="27">
        <f t="shared" si="3"/>
        <v>0</v>
      </c>
      <c r="H17" s="160">
        <v>0</v>
      </c>
      <c r="I17" s="27">
        <f t="shared" si="4"/>
        <v>12536.95</v>
      </c>
      <c r="J17" s="37">
        <v>1</v>
      </c>
    </row>
    <row r="18" spans="1:10" ht="26.25" customHeight="1">
      <c r="A18" s="24">
        <v>10</v>
      </c>
      <c r="B18" s="25" t="str">
        <f>'QUADRO RESUMO'!B18</f>
        <v>COBERTURA</v>
      </c>
      <c r="C18" s="26">
        <f t="shared" si="0"/>
        <v>9.5713584623938738E-2</v>
      </c>
      <c r="D18" s="201">
        <f>'QUADRO RESUMO'!E18</f>
        <v>41069.43</v>
      </c>
      <c r="E18" s="242">
        <f t="shared" si="2"/>
        <v>12320.829</v>
      </c>
      <c r="F18" s="36">
        <v>0.3</v>
      </c>
      <c r="G18" s="27">
        <f t="shared" si="3"/>
        <v>28748.600999999999</v>
      </c>
      <c r="H18" s="160">
        <v>0.7</v>
      </c>
      <c r="I18" s="27">
        <f t="shared" si="4"/>
        <v>0</v>
      </c>
      <c r="J18" s="37">
        <v>0</v>
      </c>
    </row>
    <row r="19" spans="1:10" ht="26.25" customHeight="1">
      <c r="A19" s="24">
        <v>11</v>
      </c>
      <c r="B19" s="25" t="str">
        <f>'QUADRO RESUMO'!B19</f>
        <v>FORRO</v>
      </c>
      <c r="C19" s="26">
        <f t="shared" si="0"/>
        <v>0.1126538191322342</v>
      </c>
      <c r="D19" s="201">
        <f>'QUADRO RESUMO'!E19</f>
        <v>48338.26</v>
      </c>
      <c r="E19" s="242">
        <f t="shared" si="2"/>
        <v>0</v>
      </c>
      <c r="F19" s="36">
        <v>0</v>
      </c>
      <c r="G19" s="27">
        <f t="shared" si="3"/>
        <v>24169.13</v>
      </c>
      <c r="H19" s="160">
        <v>0.5</v>
      </c>
      <c r="I19" s="27">
        <f t="shared" si="4"/>
        <v>24169.13</v>
      </c>
      <c r="J19" s="37">
        <v>0.5</v>
      </c>
    </row>
    <row r="20" spans="1:10" ht="26.25" customHeight="1">
      <c r="A20" s="24">
        <v>12</v>
      </c>
      <c r="B20" s="25" t="str">
        <f>'QUADRO RESUMO'!B20</f>
        <v>PINTURA</v>
      </c>
      <c r="C20" s="26">
        <f t="shared" si="0"/>
        <v>6.2764698811247355E-3</v>
      </c>
      <c r="D20" s="201">
        <f>'QUADRO RESUMO'!E20</f>
        <v>2693.15</v>
      </c>
      <c r="E20" s="242">
        <f t="shared" si="2"/>
        <v>0</v>
      </c>
      <c r="F20" s="36">
        <v>0</v>
      </c>
      <c r="G20" s="27">
        <f t="shared" si="3"/>
        <v>2693.15</v>
      </c>
      <c r="H20" s="160">
        <v>1</v>
      </c>
      <c r="I20" s="27">
        <f t="shared" si="4"/>
        <v>0</v>
      </c>
      <c r="J20" s="37">
        <v>0</v>
      </c>
    </row>
    <row r="21" spans="1:10" ht="26.25" customHeight="1">
      <c r="A21" s="24">
        <v>13</v>
      </c>
      <c r="B21" s="25" t="str">
        <f>'QUADRO RESUMO'!B21</f>
        <v>DIVERSOS</v>
      </c>
      <c r="C21" s="26">
        <f t="shared" si="0"/>
        <v>7.6995854031751253E-3</v>
      </c>
      <c r="D21" s="201">
        <f>'QUADRO RESUMO'!E21</f>
        <v>3303.79</v>
      </c>
      <c r="E21" s="242">
        <f t="shared" si="2"/>
        <v>0</v>
      </c>
      <c r="F21" s="36">
        <v>0</v>
      </c>
      <c r="G21" s="27">
        <f t="shared" si="3"/>
        <v>0</v>
      </c>
      <c r="H21" s="160">
        <v>0</v>
      </c>
      <c r="I21" s="27">
        <f t="shared" si="4"/>
        <v>3303.79</v>
      </c>
      <c r="J21" s="37">
        <v>1</v>
      </c>
    </row>
    <row r="22" spans="1:10" ht="24" customHeight="1">
      <c r="A22" s="309" t="s">
        <v>21</v>
      </c>
      <c r="B22" s="28" t="s">
        <v>176</v>
      </c>
      <c r="C22" s="29">
        <f>SUM(C9:C21)</f>
        <v>1</v>
      </c>
      <c r="D22" s="202">
        <f>SUM(D9:D21)</f>
        <v>429086.74</v>
      </c>
      <c r="E22" s="243">
        <f>SUM(E9:E21)</f>
        <v>108783.954</v>
      </c>
      <c r="F22" s="31">
        <f>E22/D23</f>
        <v>0.25352438996367027</v>
      </c>
      <c r="G22" s="30">
        <f>SUM(G9:G21)</f>
        <v>207256.764</v>
      </c>
      <c r="H22" s="161">
        <f>G22/D23</f>
        <v>0.48301833797054644</v>
      </c>
      <c r="I22" s="30">
        <f>SUM(I9:I21)</f>
        <v>113046.022</v>
      </c>
      <c r="J22" s="244">
        <f>I22/D23</f>
        <v>0.26345727206578323</v>
      </c>
    </row>
    <row r="23" spans="1:10" ht="24" customHeight="1" thickBot="1">
      <c r="A23" s="310"/>
      <c r="B23" s="32" t="s">
        <v>177</v>
      </c>
      <c r="C23" s="33">
        <f>C22</f>
        <v>1</v>
      </c>
      <c r="D23" s="203">
        <f>D22</f>
        <v>429086.74</v>
      </c>
      <c r="E23" s="245">
        <f>E22</f>
        <v>108783.954</v>
      </c>
      <c r="F23" s="35">
        <f>F22</f>
        <v>0.25352438996367027</v>
      </c>
      <c r="G23" s="34">
        <f>ROUND(E23+G22,2)</f>
        <v>316040.71999999997</v>
      </c>
      <c r="H23" s="162">
        <f>F23+H22</f>
        <v>0.73654272793421671</v>
      </c>
      <c r="I23" s="34">
        <f>I22+G23</f>
        <v>429086.74199999997</v>
      </c>
      <c r="J23" s="153">
        <f>J22+H23</f>
        <v>1</v>
      </c>
    </row>
  </sheetData>
  <mergeCells count="12">
    <mergeCell ref="A2:J2"/>
    <mergeCell ref="A1:J1"/>
    <mergeCell ref="A6:J6"/>
    <mergeCell ref="A22:A23"/>
    <mergeCell ref="I5:J5"/>
    <mergeCell ref="I4:J4"/>
    <mergeCell ref="B3:F3"/>
    <mergeCell ref="B4:F4"/>
    <mergeCell ref="B5:F5"/>
    <mergeCell ref="G3:J3"/>
    <mergeCell ref="G4:H4"/>
    <mergeCell ref="G5:H5"/>
  </mergeCells>
  <printOptions horizontalCentered="1"/>
  <pageMargins left="0.78740157480314965" right="0.78740157480314965" top="1.3779527559055118" bottom="1.1811023622047245" header="0.39370078740157483" footer="0.39370078740157483"/>
  <pageSetup paperSize="9" scale="73" orientation="landscape" r:id="rId1"/>
  <headerFooter scaleWithDoc="0">
    <oddHeader>&amp;R&amp;G</oddHeader>
    <oddFooter>&amp;C
&amp;"Arial,Normal"&amp;9Rua Jornalista Helder Feitosa, 1271 – Bairro Ininga, CEP: 64.049-753 – Teresina-PI
C.N.P.J. 26.752.523/0001-88 – Inscrição Estadual nº 195958330
E-mail: office.engenharia@globo.com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0:J37"/>
  <sheetViews>
    <sheetView view="pageLayout" topLeftCell="A12" zoomScale="70" zoomScaleNormal="100" zoomScalePageLayoutView="70" workbookViewId="0">
      <selection activeCell="A19" sqref="A19"/>
    </sheetView>
  </sheetViews>
  <sheetFormatPr defaultRowHeight="15"/>
  <sheetData>
    <row r="10" spans="1:10" ht="20.25">
      <c r="A10" s="240"/>
      <c r="B10" s="240"/>
      <c r="C10" s="240"/>
      <c r="D10" s="240"/>
      <c r="E10" s="240"/>
      <c r="F10" s="240"/>
      <c r="G10" s="240"/>
      <c r="H10" s="240"/>
      <c r="I10" s="240"/>
      <c r="J10" s="235"/>
    </row>
    <row r="18" spans="1:9" ht="34.5" customHeight="1">
      <c r="A18" s="250" t="s">
        <v>509</v>
      </c>
      <c r="B18" s="250"/>
      <c r="C18" s="250"/>
      <c r="D18" s="250"/>
      <c r="E18" s="250"/>
      <c r="F18" s="250"/>
      <c r="G18" s="250"/>
      <c r="H18" s="250"/>
      <c r="I18" s="250"/>
    </row>
    <row r="19" spans="1:9" ht="15.75">
      <c r="A19" s="239"/>
      <c r="B19" s="239"/>
      <c r="C19" s="236"/>
      <c r="D19" s="237"/>
      <c r="E19" s="237"/>
      <c r="F19" s="237"/>
      <c r="G19" s="237"/>
      <c r="H19" s="237"/>
      <c r="I19" s="237"/>
    </row>
    <row r="20" spans="1:9" ht="15.75" customHeight="1">
      <c r="A20" s="238"/>
      <c r="B20" s="238"/>
      <c r="C20" s="39"/>
      <c r="D20" s="39"/>
      <c r="E20" s="39"/>
      <c r="F20" s="39"/>
      <c r="G20" s="39"/>
      <c r="H20" s="39"/>
      <c r="I20" s="39"/>
    </row>
    <row r="21" spans="1:9" ht="15.75">
      <c r="A21" s="239"/>
      <c r="B21" s="239"/>
      <c r="C21" s="236"/>
      <c r="D21" s="237"/>
      <c r="E21" s="237"/>
      <c r="F21" s="237"/>
      <c r="G21" s="237"/>
      <c r="H21" s="237"/>
      <c r="I21" s="237"/>
    </row>
    <row r="22" spans="1:9" ht="15.75">
      <c r="A22" s="238"/>
      <c r="B22" s="238"/>
      <c r="C22" s="39"/>
      <c r="D22" s="39"/>
      <c r="E22" s="39"/>
      <c r="F22" s="39"/>
      <c r="G22" s="39"/>
      <c r="H22" s="39"/>
      <c r="I22" s="39"/>
    </row>
    <row r="37" spans="1:9" ht="15" customHeight="1">
      <c r="A37" s="39"/>
      <c r="B37" s="39"/>
      <c r="C37" s="39"/>
      <c r="D37" s="39"/>
      <c r="E37" s="39"/>
      <c r="F37" s="39"/>
      <c r="G37" s="39"/>
      <c r="H37" s="39"/>
      <c r="I37" s="39"/>
    </row>
  </sheetData>
  <mergeCells count="1">
    <mergeCell ref="A18:I18"/>
  </mergeCells>
  <printOptions horizontalCentered="1"/>
  <pageMargins left="0.78740157480314965" right="0.78740157480314965" top="1.1811023622047245" bottom="1.1811023622047245" header="0.39370078740157483" footer="0.39370078740157483"/>
  <pageSetup paperSize="9" orientation="portrait" r:id="rId1"/>
  <headerFooter scaleWithDoc="0">
    <oddHeader>&amp;R&amp;G</oddHeader>
    <oddFooter>&amp;C&amp;9
&amp;"Arial,Normal"Rua Jornalista Helder Feitosa, 1271 – Bairro Ininga, CEP: 64.049-753 – Teresina-PI
C.N.P.J. 26.752.523/0001-88 – Inscrição Estadual nº 195958330
E-mail: office.engenharia@globo.com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78"/>
  <sheetViews>
    <sheetView view="pageBreakPreview" zoomScaleNormal="100" zoomScaleSheetLayoutView="100" workbookViewId="0">
      <selection activeCell="A2" sqref="A2:H2"/>
    </sheetView>
  </sheetViews>
  <sheetFormatPr defaultColWidth="11.42578125" defaultRowHeight="12.75"/>
  <cols>
    <col min="1" max="1" width="8" style="40" customWidth="1"/>
    <col min="2" max="2" width="17.5703125" style="40" customWidth="1"/>
    <col min="3" max="3" width="16.85546875" style="40" bestFit="1" customWidth="1"/>
    <col min="4" max="4" width="13.7109375" style="40" customWidth="1"/>
    <col min="5" max="5" width="17.5703125" style="40" customWidth="1"/>
    <col min="6" max="6" width="12.7109375" style="40" customWidth="1"/>
    <col min="7" max="7" width="13.7109375" style="214" customWidth="1"/>
    <col min="8" max="8" width="2.140625" style="214" customWidth="1"/>
    <col min="9" max="9" width="13.7109375" style="214" customWidth="1"/>
    <col min="10" max="10" width="12.85546875" style="41" bestFit="1" customWidth="1"/>
    <col min="11" max="11" width="7.85546875" style="41" customWidth="1"/>
    <col min="12" max="12" width="18.140625" style="214" hidden="1" customWidth="1"/>
    <col min="13" max="13" width="11.42578125" style="214" hidden="1" customWidth="1"/>
    <col min="14" max="19" width="11.42578125" style="40" hidden="1" customWidth="1"/>
    <col min="20" max="20" width="18.140625" style="40" bestFit="1" customWidth="1"/>
    <col min="21" max="16384" width="11.42578125" style="40"/>
  </cols>
  <sheetData>
    <row r="1" spans="1:13" ht="12" customHeight="1">
      <c r="A1" s="38"/>
      <c r="B1" s="39"/>
    </row>
    <row r="2" spans="1:13" ht="18">
      <c r="A2" s="331" t="s">
        <v>509</v>
      </c>
      <c r="B2" s="331"/>
      <c r="C2" s="331"/>
      <c r="D2" s="331"/>
      <c r="E2" s="331"/>
      <c r="F2" s="331"/>
      <c r="G2" s="331"/>
      <c r="H2" s="331"/>
    </row>
    <row r="3" spans="1:13" ht="12" customHeight="1" thickBot="1">
      <c r="C3" s="42"/>
      <c r="D3" s="42"/>
      <c r="E3" s="42"/>
      <c r="F3" s="42"/>
      <c r="G3" s="42"/>
    </row>
    <row r="4" spans="1:13" s="47" customFormat="1" ht="31.5" customHeight="1">
      <c r="A4" s="43"/>
      <c r="B4" s="216" t="s">
        <v>178</v>
      </c>
      <c r="C4" s="332" t="str">
        <f>'QUADRO RESUMO'!B3</f>
        <v>REFORMA E AMBIENTAÇÃO PARA A ÁREA DE ATENDIMENTO NO ANDAR TÉRREO DO PRÉDIO DO SEBRAE/PI</v>
      </c>
      <c r="D4" s="332"/>
      <c r="E4" s="332"/>
      <c r="F4" s="332"/>
      <c r="G4" s="332"/>
      <c r="H4" s="44"/>
      <c r="I4" s="45"/>
      <c r="J4" s="46"/>
      <c r="K4" s="46"/>
      <c r="L4" s="45"/>
      <c r="M4" s="45"/>
    </row>
    <row r="5" spans="1:13" s="47" customFormat="1" ht="26.25" customHeight="1">
      <c r="A5" s="134"/>
      <c r="B5" s="217" t="s">
        <v>303</v>
      </c>
      <c r="C5" s="333" t="str">
        <f>'QUADRO RESUMO'!B4</f>
        <v>AVENIDA CAMPOS SALES, 1046 - CENTRO</v>
      </c>
      <c r="D5" s="333"/>
      <c r="E5" s="333"/>
      <c r="F5" s="333"/>
      <c r="G5" s="333"/>
      <c r="H5" s="135"/>
      <c r="I5" s="45"/>
      <c r="J5" s="46"/>
      <c r="K5" s="46"/>
      <c r="L5" s="45"/>
      <c r="M5" s="45"/>
    </row>
    <row r="6" spans="1:13" s="47" customFormat="1" ht="26.25" customHeight="1">
      <c r="A6" s="134"/>
      <c r="B6" s="217" t="s">
        <v>179</v>
      </c>
      <c r="C6" s="333" t="str">
        <f>'QUADRO RESUMO'!B5</f>
        <v>TERESINA-PI</v>
      </c>
      <c r="D6" s="333"/>
      <c r="E6" s="333"/>
      <c r="F6" s="333"/>
      <c r="G6" s="333"/>
      <c r="H6" s="135"/>
      <c r="I6" s="45"/>
      <c r="J6" s="46"/>
      <c r="K6" s="46"/>
      <c r="L6" s="45"/>
      <c r="M6" s="45"/>
    </row>
    <row r="7" spans="1:13" s="47" customFormat="1" ht="20.100000000000001" customHeight="1" thickBot="1">
      <c r="A7" s="48"/>
      <c r="B7" s="49"/>
      <c r="C7" s="49"/>
      <c r="D7" s="207"/>
      <c r="E7" s="207"/>
      <c r="F7" s="207"/>
      <c r="G7" s="207"/>
      <c r="H7" s="50"/>
      <c r="I7" s="45"/>
      <c r="J7" s="46"/>
      <c r="K7" s="46"/>
      <c r="L7" s="45"/>
      <c r="M7" s="45"/>
    </row>
    <row r="8" spans="1:13" ht="12" customHeight="1" thickBot="1">
      <c r="A8" s="51"/>
      <c r="B8" s="51"/>
      <c r="C8" s="51"/>
      <c r="D8" s="51"/>
      <c r="E8" s="51"/>
      <c r="F8" s="51"/>
      <c r="G8" s="51"/>
      <c r="H8" s="51"/>
    </row>
    <row r="9" spans="1:13" ht="12" customHeight="1">
      <c r="A9" s="319" t="s">
        <v>180</v>
      </c>
      <c r="B9" s="320"/>
      <c r="C9" s="211"/>
      <c r="D9" s="211"/>
      <c r="E9" s="211"/>
      <c r="F9" s="211"/>
      <c r="G9" s="211"/>
      <c r="H9" s="52"/>
    </row>
    <row r="10" spans="1:13" ht="12" customHeight="1">
      <c r="A10" s="53"/>
      <c r="B10" s="54"/>
      <c r="C10" s="51"/>
      <c r="D10" s="51"/>
      <c r="E10" s="51"/>
      <c r="F10" s="51"/>
      <c r="G10" s="51"/>
      <c r="H10" s="55"/>
    </row>
    <row r="11" spans="1:13" ht="11.25" customHeight="1">
      <c r="A11" s="56"/>
      <c r="B11" s="57" t="s">
        <v>181</v>
      </c>
      <c r="C11" s="58"/>
      <c r="D11" s="59">
        <f>IF(C11="x",1,0)</f>
        <v>0</v>
      </c>
      <c r="E11" s="60"/>
      <c r="F11" s="61"/>
      <c r="H11" s="62">
        <f>IF(F11="x",1,0)</f>
        <v>0</v>
      </c>
    </row>
    <row r="12" spans="1:13" ht="12" customHeight="1">
      <c r="A12" s="56"/>
      <c r="B12" s="57" t="s">
        <v>183</v>
      </c>
      <c r="C12" s="58" t="s">
        <v>182</v>
      </c>
      <c r="D12" s="59">
        <f>IF(C12="x",1,0)</f>
        <v>1</v>
      </c>
      <c r="E12" s="63"/>
      <c r="F12" s="61"/>
      <c r="H12" s="62">
        <f>IF(F12="x",1,0)</f>
        <v>0</v>
      </c>
    </row>
    <row r="13" spans="1:13" ht="12" customHeight="1" thickBot="1">
      <c r="A13" s="64"/>
      <c r="B13" s="334" t="str">
        <f>IF(D13&gt;1,"SELECIONE SOMENTE UM TIPO DE BDI",IF(D13=0,"SELECIONE UM TIPO DE BDI",""))</f>
        <v/>
      </c>
      <c r="C13" s="335"/>
      <c r="D13" s="65">
        <f>SUM(D11:D12)</f>
        <v>1</v>
      </c>
      <c r="E13" s="334"/>
      <c r="F13" s="334"/>
      <c r="G13" s="334"/>
      <c r="H13" s="66">
        <f>SUM(H11:H12)</f>
        <v>0</v>
      </c>
    </row>
    <row r="14" spans="1:13" ht="12" customHeight="1" thickBot="1">
      <c r="A14" s="51"/>
      <c r="B14" s="51"/>
      <c r="C14" s="51"/>
      <c r="D14" s="51"/>
      <c r="E14" s="51"/>
      <c r="F14" s="67"/>
      <c r="G14" s="68"/>
      <c r="H14" s="68"/>
    </row>
    <row r="15" spans="1:13" ht="12" customHeight="1">
      <c r="A15" s="319" t="s">
        <v>184</v>
      </c>
      <c r="B15" s="320"/>
      <c r="C15" s="211"/>
      <c r="D15" s="211"/>
      <c r="E15" s="211"/>
      <c r="F15" s="211"/>
      <c r="G15" s="69"/>
      <c r="H15" s="70"/>
      <c r="I15" s="214">
        <f>IF(H23&lt;&gt;0,VLOOKUP("x",G17:I22,3,FALSE),0)</f>
        <v>1</v>
      </c>
    </row>
    <row r="16" spans="1:13" ht="12" customHeight="1">
      <c r="A16" s="53"/>
      <c r="B16" s="54"/>
      <c r="C16" s="51"/>
      <c r="D16" s="51"/>
      <c r="E16" s="51"/>
      <c r="F16" s="51"/>
      <c r="G16" s="71"/>
      <c r="H16" s="72"/>
    </row>
    <row r="17" spans="1:20" ht="12" customHeight="1">
      <c r="A17" s="73"/>
      <c r="B17" s="51"/>
      <c r="C17" s="51"/>
      <c r="D17" s="51"/>
      <c r="E17" s="51"/>
      <c r="F17" s="74" t="s">
        <v>185</v>
      </c>
      <c r="G17" s="58" t="s">
        <v>182</v>
      </c>
      <c r="H17" s="62">
        <f t="shared" ref="H17:H22" si="0">IF(G17="x",1,0)</f>
        <v>1</v>
      </c>
      <c r="I17" s="214">
        <v>1</v>
      </c>
    </row>
    <row r="18" spans="1:20" s="214" customFormat="1" ht="12" customHeight="1">
      <c r="A18" s="73"/>
      <c r="B18" s="51"/>
      <c r="C18" s="51"/>
      <c r="D18" s="51"/>
      <c r="E18" s="51"/>
      <c r="F18" s="74" t="s">
        <v>186</v>
      </c>
      <c r="G18" s="58"/>
      <c r="H18" s="62">
        <f t="shared" si="0"/>
        <v>0</v>
      </c>
      <c r="I18" s="214">
        <v>2</v>
      </c>
      <c r="J18" s="41"/>
      <c r="K18" s="41"/>
      <c r="N18" s="40"/>
      <c r="O18" s="40"/>
      <c r="P18" s="40"/>
      <c r="Q18" s="40"/>
      <c r="R18" s="40"/>
      <c r="S18" s="40"/>
      <c r="T18" s="40"/>
    </row>
    <row r="19" spans="1:20" s="214" customFormat="1" ht="12" customHeight="1">
      <c r="A19" s="73"/>
      <c r="B19" s="51"/>
      <c r="C19" s="51"/>
      <c r="D19" s="51"/>
      <c r="E19" s="51"/>
      <c r="F19" s="74" t="s">
        <v>187</v>
      </c>
      <c r="G19" s="58"/>
      <c r="H19" s="62">
        <f t="shared" si="0"/>
        <v>0</v>
      </c>
      <c r="I19" s="214">
        <v>3</v>
      </c>
      <c r="J19" s="41"/>
      <c r="K19" s="41"/>
    </row>
    <row r="20" spans="1:20" s="214" customFormat="1" ht="12" customHeight="1">
      <c r="A20" s="73"/>
      <c r="B20" s="51"/>
      <c r="C20" s="51"/>
      <c r="D20" s="51"/>
      <c r="E20" s="51"/>
      <c r="F20" s="74" t="s">
        <v>188</v>
      </c>
      <c r="G20" s="58"/>
      <c r="H20" s="62">
        <f t="shared" si="0"/>
        <v>0</v>
      </c>
      <c r="I20" s="214">
        <v>4</v>
      </c>
      <c r="J20" s="41"/>
      <c r="K20" s="41"/>
    </row>
    <row r="21" spans="1:20" s="214" customFormat="1" ht="12" customHeight="1">
      <c r="A21" s="73"/>
      <c r="B21" s="51"/>
      <c r="C21" s="51"/>
      <c r="D21" s="51"/>
      <c r="E21" s="51"/>
      <c r="F21" s="74" t="s">
        <v>189</v>
      </c>
      <c r="G21" s="58"/>
      <c r="H21" s="62">
        <f t="shared" si="0"/>
        <v>0</v>
      </c>
      <c r="I21" s="214">
        <v>5</v>
      </c>
      <c r="J21" s="41"/>
      <c r="K21" s="41"/>
    </row>
    <row r="22" spans="1:20" s="214" customFormat="1" ht="12" customHeight="1">
      <c r="A22" s="73"/>
      <c r="B22" s="321" t="str">
        <f>IF(AND(C11="x",G22="x"),"NÃO HÁ DESONERAÇÃO PARA FORNECIMENTO DE MATERIAIS","")</f>
        <v/>
      </c>
      <c r="C22" s="321"/>
      <c r="D22" s="321"/>
      <c r="E22" s="51"/>
      <c r="F22" s="74" t="s">
        <v>190</v>
      </c>
      <c r="G22" s="58"/>
      <c r="H22" s="62">
        <f t="shared" si="0"/>
        <v>0</v>
      </c>
      <c r="I22" s="214">
        <v>6</v>
      </c>
      <c r="J22" s="41"/>
      <c r="K22" s="41"/>
    </row>
    <row r="23" spans="1:20" s="214" customFormat="1" ht="12" customHeight="1" thickBot="1">
      <c r="A23" s="64"/>
      <c r="B23" s="327" t="str">
        <f>IF(H23&gt;1,"SELECIONE SOMENTE UM TIPO DE SERVIÇO",IF(H23=0,"SELECIONE UM TIPO DE SERVIÇO",""))</f>
        <v/>
      </c>
      <c r="C23" s="327"/>
      <c r="D23" s="210"/>
      <c r="E23" s="210"/>
      <c r="F23" s="75"/>
      <c r="G23" s="76"/>
      <c r="H23" s="66">
        <f>SUM(H17:H22)</f>
        <v>1</v>
      </c>
      <c r="J23" s="41"/>
      <c r="K23" s="41"/>
    </row>
    <row r="24" spans="1:20" s="214" customFormat="1" ht="12" customHeight="1" thickBot="1">
      <c r="A24" s="51"/>
      <c r="B24" s="51"/>
      <c r="C24" s="51"/>
      <c r="D24" s="51"/>
      <c r="E24" s="208"/>
      <c r="F24" s="208"/>
      <c r="G24" s="77"/>
      <c r="H24" s="77"/>
      <c r="J24" s="41"/>
      <c r="K24" s="41"/>
    </row>
    <row r="25" spans="1:20" s="214" customFormat="1" ht="12" customHeight="1">
      <c r="A25" s="319" t="s">
        <v>191</v>
      </c>
      <c r="B25" s="320"/>
      <c r="C25" s="211"/>
      <c r="D25" s="211"/>
      <c r="E25" s="328"/>
      <c r="F25" s="329"/>
      <c r="G25" s="78" t="s">
        <v>5</v>
      </c>
      <c r="H25" s="79"/>
      <c r="J25" s="41"/>
      <c r="K25" s="41"/>
    </row>
    <row r="26" spans="1:20" s="214" customFormat="1" ht="12" customHeight="1">
      <c r="A26" s="80"/>
      <c r="B26" s="208"/>
      <c r="C26" s="208"/>
      <c r="D26" s="208"/>
      <c r="E26" s="208"/>
      <c r="F26" s="208"/>
      <c r="G26" s="77"/>
      <c r="H26" s="81"/>
      <c r="J26" s="41" t="s">
        <v>192</v>
      </c>
      <c r="K26" s="41" t="s">
        <v>193</v>
      </c>
    </row>
    <row r="27" spans="1:20" s="214" customFormat="1" ht="12" customHeight="1">
      <c r="A27" s="80"/>
      <c r="B27" s="82" t="s">
        <v>194</v>
      </c>
      <c r="C27" s="83"/>
      <c r="D27" s="83" t="str">
        <f>IF(AND(G27&gt;=J27,G27&lt;=K27),"","FORA DO LIMITE")</f>
        <v/>
      </c>
      <c r="E27" s="83"/>
      <c r="F27" s="84" t="s">
        <v>195</v>
      </c>
      <c r="G27" s="85">
        <v>5.5E-2</v>
      </c>
      <c r="H27" s="81"/>
      <c r="J27" s="41">
        <f>VLOOKUP($I$15,[1]Referências!A12:D18,2,FALSE)</f>
        <v>0.03</v>
      </c>
      <c r="K27" s="41">
        <f>VLOOKUP($I$15,[1]Referências!A12:D18,4,FALSE)</f>
        <v>5.5E-2</v>
      </c>
    </row>
    <row r="28" spans="1:20" s="214" customFormat="1" ht="12" customHeight="1">
      <c r="A28" s="80"/>
      <c r="B28" s="86"/>
      <c r="C28" s="208"/>
      <c r="D28" s="208"/>
      <c r="E28" s="208"/>
      <c r="F28" s="57"/>
      <c r="G28" s="87"/>
      <c r="H28" s="81"/>
      <c r="J28" s="41"/>
      <c r="K28" s="41"/>
    </row>
    <row r="29" spans="1:20" s="214" customFormat="1" ht="12" customHeight="1">
      <c r="A29" s="80"/>
      <c r="B29" s="82" t="s">
        <v>196</v>
      </c>
      <c r="C29" s="83"/>
      <c r="D29" s="83"/>
      <c r="E29" s="83"/>
      <c r="F29" s="84" t="s">
        <v>197</v>
      </c>
      <c r="G29" s="88">
        <v>1.3899999999999999E-2</v>
      </c>
      <c r="H29" s="89"/>
      <c r="J29" s="41">
        <f>VLOOKUP($I$15,[1]Referências!A39:D45,2,FALSE)</f>
        <v>5.8999999999999999E-3</v>
      </c>
      <c r="K29" s="41">
        <f>VLOOKUP($I$15,[1]Referências!A39:D45,4,FALSE)</f>
        <v>1.3899999999999999E-2</v>
      </c>
    </row>
    <row r="30" spans="1:20" s="214" customFormat="1" ht="12" customHeight="1">
      <c r="A30" s="80"/>
      <c r="B30" s="86"/>
      <c r="C30" s="208"/>
      <c r="D30" s="208"/>
      <c r="E30" s="208"/>
      <c r="F30" s="57"/>
      <c r="G30" s="90"/>
      <c r="H30" s="89"/>
      <c r="J30" s="41"/>
      <c r="K30" s="41"/>
    </row>
    <row r="31" spans="1:20" s="214" customFormat="1" ht="12" customHeight="1">
      <c r="A31" s="80"/>
      <c r="B31" s="91" t="s">
        <v>198</v>
      </c>
      <c r="C31" s="92"/>
      <c r="D31" s="92"/>
      <c r="E31" s="92"/>
      <c r="F31" s="93"/>
      <c r="G31" s="94"/>
      <c r="H31" s="95"/>
      <c r="J31" s="41"/>
      <c r="K31" s="41"/>
    </row>
    <row r="32" spans="1:20" s="214" customFormat="1" ht="12" customHeight="1">
      <c r="A32" s="80"/>
      <c r="B32" s="213"/>
      <c r="C32" s="208"/>
      <c r="D32" s="208" t="str">
        <f>IF(AND(G32&gt;=J32,G32&lt;=K32),"","FORA DO LIMITE")</f>
        <v/>
      </c>
      <c r="E32" s="208"/>
      <c r="F32" s="57" t="s">
        <v>199</v>
      </c>
      <c r="G32" s="96">
        <v>0.01</v>
      </c>
      <c r="H32" s="97"/>
      <c r="J32" s="41">
        <f>VLOOKUP($I$15,[1]Referências!A21:D27,2,FALSE)</f>
        <v>8.0000000000000002E-3</v>
      </c>
      <c r="K32" s="41">
        <f>VLOOKUP($I$15,[1]Referências!A21:D27,4,FALSE)</f>
        <v>0.01</v>
      </c>
    </row>
    <row r="33" spans="1:20" s="214" customFormat="1" ht="12" customHeight="1">
      <c r="A33" s="80"/>
      <c r="B33" s="98"/>
      <c r="C33" s="99"/>
      <c r="D33" s="99" t="str">
        <f>IF(AND(G33&gt;=J33,G33&lt;=K33),"","FORA DO LIMITE")</f>
        <v/>
      </c>
      <c r="E33" s="99"/>
      <c r="F33" s="100" t="s">
        <v>200</v>
      </c>
      <c r="G33" s="101">
        <v>1.2699999999999999E-2</v>
      </c>
      <c r="H33" s="81"/>
      <c r="J33" s="41">
        <f>VLOOKUP($I$15,[1]Referências!A30:D36,2,FALSE)</f>
        <v>9.7000000000000003E-3</v>
      </c>
      <c r="K33" s="41">
        <f>VLOOKUP($I$15,[1]Referências!A30:D36,4,FALSE)</f>
        <v>1.2699999999999999E-2</v>
      </c>
    </row>
    <row r="34" spans="1:20" s="214" customFormat="1" ht="12" customHeight="1">
      <c r="A34" s="80"/>
      <c r="B34" s="208"/>
      <c r="C34" s="208"/>
      <c r="D34" s="208"/>
      <c r="E34" s="208"/>
      <c r="F34" s="57"/>
      <c r="G34" s="90"/>
      <c r="H34" s="97"/>
      <c r="J34" s="41"/>
      <c r="K34" s="41"/>
    </row>
    <row r="35" spans="1:20" ht="12" customHeight="1">
      <c r="A35" s="80"/>
      <c r="B35" s="102" t="s">
        <v>201</v>
      </c>
      <c r="C35" s="83"/>
      <c r="D35" s="83" t="str">
        <f>IF(AND(G35&gt;=J35,G35&lt;=K35),"","FORA DO LIMITE")</f>
        <v/>
      </c>
      <c r="E35" s="83"/>
      <c r="F35" s="84" t="s">
        <v>202</v>
      </c>
      <c r="G35" s="88">
        <v>6.7900000000000002E-2</v>
      </c>
      <c r="H35" s="97"/>
      <c r="J35" s="41">
        <f>VLOOKUP($I$15,[1]Referências!A48:D54,2,FALSE)</f>
        <v>6.1600000000000002E-2</v>
      </c>
      <c r="K35" s="41">
        <f>VLOOKUP($I$15,[1]Referências!A48:D54,4,FALSE)</f>
        <v>8.9599999999999999E-2</v>
      </c>
    </row>
    <row r="36" spans="1:20" ht="12" customHeight="1">
      <c r="A36" s="80"/>
      <c r="B36" s="208"/>
      <c r="C36" s="208"/>
      <c r="D36" s="208"/>
      <c r="E36" s="208"/>
      <c r="F36" s="57"/>
      <c r="G36" s="90"/>
      <c r="H36" s="97"/>
    </row>
    <row r="37" spans="1:20" ht="12" customHeight="1">
      <c r="A37" s="80"/>
      <c r="B37" s="91" t="s">
        <v>203</v>
      </c>
      <c r="C37" s="92"/>
      <c r="D37" s="92"/>
      <c r="E37" s="92"/>
      <c r="F37" s="93"/>
      <c r="G37" s="94"/>
      <c r="H37" s="97"/>
    </row>
    <row r="38" spans="1:20" ht="12" customHeight="1">
      <c r="A38" s="80"/>
      <c r="B38" s="103"/>
      <c r="C38" s="208"/>
      <c r="D38" s="208"/>
      <c r="E38" s="208"/>
      <c r="F38" s="57" t="str">
        <f>IF(AND(C11="X",C11&lt;&gt;C12,I15&lt;&gt;6,F12&lt;&gt;"X"),"INSS =","")</f>
        <v/>
      </c>
      <c r="G38" s="104" t="str">
        <f>IF(AND(C11="x",I15&lt;&gt;6,B13&lt;&gt;"SELECIONE SOMENTE UM TIPO DE BDI"),K38,"")</f>
        <v/>
      </c>
      <c r="H38" s="105"/>
      <c r="J38" s="41">
        <v>0</v>
      </c>
      <c r="K38" s="41">
        <v>4.4999999999999998E-2</v>
      </c>
    </row>
    <row r="39" spans="1:20" ht="12" customHeight="1">
      <c r="A39" s="80"/>
      <c r="B39" s="330" t="str">
        <f>IF(AND(G39&lt;&gt;"",I15=6),"APAGUE O PERCENTUAL DESTA LINHA","")</f>
        <v/>
      </c>
      <c r="C39" s="321"/>
      <c r="D39" s="208" t="str">
        <f>IF(B39="APAGUE O PERCENTUAL DESTA LINHA","",IF(AND(G39&gt;=J39,G39&lt;=K39),"","FORA DO LIMITE"))</f>
        <v/>
      </c>
      <c r="E39" s="208"/>
      <c r="F39" s="57" t="s">
        <v>204</v>
      </c>
      <c r="G39" s="96">
        <v>0.03</v>
      </c>
      <c r="H39" s="105"/>
      <c r="J39" s="41">
        <f>IF(I15=6,N39,L39)</f>
        <v>1.2E-2</v>
      </c>
      <c r="K39" s="41">
        <f>IF(I15=6,O39,M39)</f>
        <v>0.03</v>
      </c>
      <c r="L39" s="41">
        <v>1.2E-2</v>
      </c>
      <c r="M39" s="41">
        <v>0.03</v>
      </c>
      <c r="N39" s="40">
        <v>0</v>
      </c>
      <c r="O39" s="40">
        <v>0</v>
      </c>
    </row>
    <row r="40" spans="1:20" ht="12" customHeight="1">
      <c r="A40" s="80"/>
      <c r="B40" s="213"/>
      <c r="C40" s="208"/>
      <c r="D40" s="208" t="str">
        <f>IF(AND(G40&gt;=J40,G40&lt;=K40),"","FORA DO LIMITE")</f>
        <v/>
      </c>
      <c r="E40" s="208"/>
      <c r="F40" s="57" t="s">
        <v>205</v>
      </c>
      <c r="G40" s="106">
        <v>6.4999999999999997E-3</v>
      </c>
      <c r="H40" s="105"/>
      <c r="J40" s="41">
        <f>IF($F$12="X",R40,P40)</f>
        <v>6.4999999999999997E-3</v>
      </c>
      <c r="K40" s="41">
        <f>IF($F$12="X",S40,Q40)</f>
        <v>6.4999999999999997E-3</v>
      </c>
      <c r="P40" s="41">
        <v>6.4999999999999997E-3</v>
      </c>
      <c r="Q40" s="41">
        <v>6.4999999999999997E-3</v>
      </c>
      <c r="R40" s="41">
        <v>1.32E-2</v>
      </c>
      <c r="S40" s="41">
        <v>1.32E-2</v>
      </c>
    </row>
    <row r="41" spans="1:20" ht="12" customHeight="1">
      <c r="A41" s="80"/>
      <c r="B41" s="213"/>
      <c r="C41" s="208"/>
      <c r="D41" s="208" t="str">
        <f>IF(AND(G41&gt;=J41,G41&lt;=K41),"","FORA DO LIMITE")</f>
        <v/>
      </c>
      <c r="E41" s="208"/>
      <c r="F41" s="57" t="s">
        <v>206</v>
      </c>
      <c r="G41" s="106">
        <v>0.03</v>
      </c>
      <c r="H41" s="105"/>
      <c r="J41" s="41">
        <f>IF($F$12="X",R41,P41)</f>
        <v>0.03</v>
      </c>
      <c r="K41" s="41">
        <f>IF($F$12="X",S41,Q41)</f>
        <v>0.03</v>
      </c>
      <c r="P41" s="41">
        <v>0.03</v>
      </c>
      <c r="Q41" s="41">
        <v>0.03</v>
      </c>
      <c r="R41" s="41">
        <v>6.08E-2</v>
      </c>
      <c r="S41" s="41">
        <v>6.08E-2</v>
      </c>
    </row>
    <row r="42" spans="1:20" ht="12" customHeight="1">
      <c r="A42" s="80"/>
      <c r="B42" s="98"/>
      <c r="C42" s="99"/>
      <c r="D42" s="99"/>
      <c r="E42" s="99"/>
      <c r="F42" s="100" t="s">
        <v>207</v>
      </c>
      <c r="G42" s="107">
        <f>SUM(G38:G41)</f>
        <v>6.6500000000000004E-2</v>
      </c>
      <c r="H42" s="97"/>
    </row>
    <row r="43" spans="1:20" ht="12" customHeight="1" thickBot="1">
      <c r="A43" s="108"/>
      <c r="B43" s="75"/>
      <c r="C43" s="75"/>
      <c r="D43" s="75"/>
      <c r="E43" s="75"/>
      <c r="F43" s="109"/>
      <c r="G43" s="110"/>
      <c r="H43" s="111"/>
    </row>
    <row r="44" spans="1:20" ht="12" customHeight="1" thickBot="1">
      <c r="A44" s="208"/>
      <c r="B44" s="208"/>
      <c r="C44" s="208"/>
      <c r="D44" s="208"/>
      <c r="E44" s="208"/>
      <c r="F44" s="112"/>
      <c r="G44" s="113"/>
      <c r="H44" s="114"/>
    </row>
    <row r="45" spans="1:20" ht="12" customHeight="1">
      <c r="A45" s="319" t="s">
        <v>208</v>
      </c>
      <c r="B45" s="320"/>
      <c r="C45" s="211"/>
      <c r="D45" s="211"/>
      <c r="E45" s="211"/>
      <c r="F45" s="211"/>
      <c r="G45" s="78"/>
      <c r="H45" s="79"/>
      <c r="J45" s="41" t="s">
        <v>209</v>
      </c>
    </row>
    <row r="46" spans="1:20" ht="12" customHeight="1">
      <c r="A46" s="80"/>
      <c r="B46" s="208"/>
      <c r="C46" s="208"/>
      <c r="D46" s="208"/>
      <c r="E46" s="208"/>
      <c r="F46" s="208"/>
      <c r="G46" s="77"/>
      <c r="H46" s="81"/>
      <c r="J46" s="115">
        <v>1</v>
      </c>
      <c r="K46" s="41" t="str">
        <f>IF(OR(B13="SELECIONE UM TIPO DE BDI",B13="SELECIONE SOMENTE UM TIPO DE BDI"),"VER TIPO DE BDI","OK")</f>
        <v>OK</v>
      </c>
      <c r="T46" s="116"/>
    </row>
    <row r="47" spans="1:20" ht="12" customHeight="1">
      <c r="A47" s="80"/>
      <c r="B47" s="208"/>
      <c r="C47" s="208"/>
      <c r="D47" s="208"/>
      <c r="E47" s="208"/>
      <c r="F47" s="208"/>
      <c r="G47" s="77"/>
      <c r="H47" s="81"/>
      <c r="J47" s="115">
        <v>2</v>
      </c>
      <c r="K47" s="41" t="str">
        <f>IF(OR(B23="SELECIONE SOMENTE UM TIPO DE SERVIÇO",B23="SELECIONE UM TIPO DE SERVIÇO",B22="NÃO HÁ DESONERAÇÃO PARA FORNECIMENTO DE MATERIAIS"),"VER TIPO DE SERVIÇO","OK")</f>
        <v>OK</v>
      </c>
      <c r="T47" s="116"/>
    </row>
    <row r="48" spans="1:20" ht="12" customHeight="1">
      <c r="A48" s="80"/>
      <c r="B48" s="208"/>
      <c r="C48" s="208"/>
      <c r="D48" s="208"/>
      <c r="E48" s="208"/>
      <c r="F48" s="208"/>
      <c r="G48" s="77"/>
      <c r="H48" s="81"/>
      <c r="J48" s="115">
        <v>3</v>
      </c>
      <c r="K48" s="41" t="str">
        <f>IF(OR(D27="FORA DO LIMITE",D30="FORA DO LIMITE",D33="FORA DO LIMITE",D39="FORA DO LIMITE",D40="FORA DO LIMITE",D41="FORA DO LIMITE",B39="APAGUE O PERCENTUAL DESTA LINHA"),"VER PERCENTUAIS","OK")</f>
        <v>OK</v>
      </c>
      <c r="T48" s="116"/>
    </row>
    <row r="49" spans="1:20" ht="12" customHeight="1">
      <c r="A49" s="80"/>
      <c r="B49" s="208"/>
      <c r="C49" s="208"/>
      <c r="D49" s="208"/>
      <c r="E49" s="208"/>
      <c r="F49" s="208"/>
      <c r="G49" s="77"/>
      <c r="H49" s="81"/>
      <c r="J49" s="115">
        <v>4</v>
      </c>
      <c r="K49" s="117" t="str">
        <f>IF(OR(D63="BDI ABAIXO",D64="BDI ACIMA",G63="BDI ABAIXO",G64="BDI ACIMA"),"BDI FORA DO LIMITE","OK")</f>
        <v>OK</v>
      </c>
      <c r="T49" s="118"/>
    </row>
    <row r="50" spans="1:20" ht="12" customHeight="1">
      <c r="A50" s="80"/>
      <c r="B50" s="208"/>
      <c r="C50" s="208"/>
      <c r="D50" s="208"/>
      <c r="E50" s="208"/>
      <c r="F50" s="208"/>
      <c r="G50" s="77"/>
      <c r="H50" s="81"/>
      <c r="J50" s="115"/>
    </row>
    <row r="51" spans="1:20" ht="12" customHeight="1">
      <c r="A51" s="80"/>
      <c r="B51" s="208"/>
      <c r="C51" s="208"/>
      <c r="D51" s="208"/>
      <c r="E51" s="208"/>
      <c r="F51" s="208"/>
      <c r="G51" s="77"/>
      <c r="H51" s="81"/>
    </row>
    <row r="52" spans="1:20" ht="12" customHeight="1">
      <c r="A52" s="80"/>
      <c r="B52" s="208"/>
      <c r="C52" s="208"/>
      <c r="D52" s="208"/>
      <c r="E52" s="208"/>
      <c r="F52" s="208"/>
      <c r="G52" s="77"/>
      <c r="H52" s="81"/>
      <c r="L52" s="40"/>
      <c r="M52" s="40"/>
    </row>
    <row r="53" spans="1:20" s="208" customFormat="1" ht="12" customHeight="1">
      <c r="A53" s="80" t="s">
        <v>210</v>
      </c>
      <c r="B53" s="60" t="s">
        <v>211</v>
      </c>
      <c r="G53" s="77"/>
      <c r="H53" s="81"/>
      <c r="I53" s="77"/>
      <c r="J53" s="87"/>
      <c r="K53" s="87"/>
    </row>
    <row r="54" spans="1:20" s="208" customFormat="1" ht="12" customHeight="1">
      <c r="A54" s="80" t="s">
        <v>212</v>
      </c>
      <c r="B54" s="60" t="s">
        <v>213</v>
      </c>
      <c r="G54" s="77"/>
      <c r="H54" s="81"/>
      <c r="I54" s="77"/>
      <c r="J54" s="87"/>
      <c r="K54" s="87"/>
    </row>
    <row r="55" spans="1:20" s="208" customFormat="1" ht="12" customHeight="1">
      <c r="A55" s="80" t="s">
        <v>214</v>
      </c>
      <c r="B55" s="60" t="s">
        <v>215</v>
      </c>
      <c r="G55" s="77"/>
      <c r="H55" s="81"/>
      <c r="I55" s="77"/>
      <c r="J55" s="87"/>
      <c r="K55" s="87"/>
    </row>
    <row r="56" spans="1:20" s="208" customFormat="1" ht="12" customHeight="1">
      <c r="A56" s="80" t="s">
        <v>197</v>
      </c>
      <c r="B56" s="60" t="s">
        <v>216</v>
      </c>
      <c r="G56" s="77"/>
      <c r="H56" s="81"/>
      <c r="I56" s="77"/>
      <c r="J56" s="87"/>
      <c r="K56" s="87"/>
    </row>
    <row r="57" spans="1:20" s="208" customFormat="1" ht="12" customHeight="1">
      <c r="A57" s="80" t="s">
        <v>202</v>
      </c>
      <c r="B57" s="60" t="s">
        <v>217</v>
      </c>
      <c r="G57" s="77"/>
      <c r="H57" s="81"/>
      <c r="I57" s="77"/>
      <c r="J57" s="87"/>
      <c r="K57" s="87"/>
    </row>
    <row r="58" spans="1:20" s="208" customFormat="1" ht="12" customHeight="1">
      <c r="A58" s="80" t="s">
        <v>218</v>
      </c>
      <c r="B58" s="60" t="s">
        <v>219</v>
      </c>
      <c r="G58" s="77"/>
      <c r="H58" s="81"/>
      <c r="I58" s="77"/>
      <c r="J58" s="87"/>
      <c r="K58" s="87"/>
    </row>
    <row r="59" spans="1:20" s="208" customFormat="1" ht="12" customHeight="1" thickBot="1">
      <c r="A59" s="108"/>
      <c r="B59" s="119"/>
      <c r="C59" s="75"/>
      <c r="D59" s="75"/>
      <c r="E59" s="75"/>
      <c r="F59" s="75"/>
      <c r="G59" s="120"/>
      <c r="H59" s="121"/>
      <c r="I59" s="77"/>
      <c r="J59" s="87"/>
      <c r="K59" s="87"/>
    </row>
    <row r="60" spans="1:20" s="208" customFormat="1" ht="12" customHeight="1" thickBot="1">
      <c r="B60" s="60"/>
      <c r="G60" s="77"/>
      <c r="H60" s="77"/>
      <c r="I60" s="77"/>
      <c r="J60" s="87"/>
      <c r="K60" s="87"/>
    </row>
    <row r="61" spans="1:20" s="208" customFormat="1" ht="12" customHeight="1">
      <c r="A61" s="122" t="s">
        <v>220</v>
      </c>
      <c r="B61" s="123"/>
      <c r="C61" s="212"/>
      <c r="D61" s="212"/>
      <c r="E61" s="320" t="s">
        <v>221</v>
      </c>
      <c r="F61" s="320"/>
      <c r="G61" s="78"/>
      <c r="H61" s="79"/>
      <c r="I61" s="124">
        <f>SUM(1+G27,G32,G33)</f>
        <v>1.0776999999999999</v>
      </c>
      <c r="J61" s="87"/>
      <c r="K61" s="87"/>
    </row>
    <row r="62" spans="1:20" s="208" customFormat="1" ht="12" customHeight="1">
      <c r="A62" s="53"/>
      <c r="B62" s="54"/>
      <c r="G62" s="77"/>
      <c r="H62" s="81"/>
      <c r="I62" s="77">
        <f>1+G29</f>
        <v>1.0139</v>
      </c>
      <c r="J62" s="87"/>
      <c r="K62" s="87"/>
    </row>
    <row r="63" spans="1:20" s="208" customFormat="1" ht="12" customHeight="1">
      <c r="A63" s="80"/>
      <c r="B63" s="125" t="s">
        <v>222</v>
      </c>
      <c r="C63" s="126">
        <f>IF(C12="X",VLOOKUP(I15,[1]Referências!A57:D63,2,FALSE),VLOOKUP(I15,[1]Referências!A57:D63,2,FALSE))</f>
        <v>0.2034</v>
      </c>
      <c r="D63" s="86" t="str">
        <f>IF(AND(C63&gt;I66,C12="X"),"BDI ABAIXO","")</f>
        <v/>
      </c>
      <c r="E63" s="125" t="s">
        <v>222</v>
      </c>
      <c r="F63" s="126">
        <f>IF(C11="X",VLOOKUP(I15,[1]Referências!A66:D72,2,FALSE),VLOOKUP(I15,[1]Referências!A66:D72,2,FALSE))</f>
        <v>0.26429999999999998</v>
      </c>
      <c r="G63" s="86"/>
      <c r="H63" s="81"/>
      <c r="I63" s="77">
        <f>1+G35</f>
        <v>1.0679000000000001</v>
      </c>
      <c r="J63" s="87"/>
      <c r="K63" s="87"/>
    </row>
    <row r="64" spans="1:20" s="208" customFormat="1" ht="12" customHeight="1">
      <c r="A64" s="80"/>
      <c r="B64" s="125" t="s">
        <v>223</v>
      </c>
      <c r="C64" s="126">
        <f>IF(C12="X",VLOOKUP(I15,[1]Referências!A57:D63,4,FALSE),VLOOKUP(I15,[1]Referências!A57:D63,4,FALSE))</f>
        <v>0.25</v>
      </c>
      <c r="D64" s="86" t="str">
        <f>IF(AND(C64&lt;I66,C12="X"),"BDI ACIMA","")</f>
        <v/>
      </c>
      <c r="E64" s="125" t="s">
        <v>223</v>
      </c>
      <c r="F64" s="126">
        <f>IF(C11="X",VLOOKUP(I15,[1]Referências!A66:D72,4,FALSE),VLOOKUP(I15,[1]Referências!A66:D72,4,FALSE))</f>
        <v>0.31330000000000002</v>
      </c>
      <c r="G64" s="86" t="str">
        <f>IF(AND(F64&lt;I66,C11="X"),"BDI ACIMA","")</f>
        <v/>
      </c>
      <c r="H64" s="81"/>
      <c r="I64" s="77">
        <f>1-G42</f>
        <v>0.9335</v>
      </c>
      <c r="J64" s="87"/>
      <c r="K64" s="87"/>
    </row>
    <row r="65" spans="1:17" s="208" customFormat="1" ht="12" customHeight="1" thickBot="1">
      <c r="A65" s="108"/>
      <c r="B65" s="119"/>
      <c r="C65" s="75"/>
      <c r="D65" s="127"/>
      <c r="E65" s="75"/>
      <c r="F65" s="127"/>
      <c r="G65" s="120"/>
      <c r="H65" s="121"/>
      <c r="I65" s="77">
        <f>I61*I62*I63/I64</f>
        <v>1.2499978618500267</v>
      </c>
      <c r="J65" s="87"/>
      <c r="K65" s="87"/>
    </row>
    <row r="66" spans="1:17" s="208" customFormat="1" ht="12" customHeight="1" thickBot="1">
      <c r="G66" s="77"/>
      <c r="H66" s="77"/>
      <c r="I66" s="77">
        <f>ROUND(I65-1,4)</f>
        <v>0.25</v>
      </c>
      <c r="J66" s="87"/>
      <c r="K66" s="87"/>
      <c r="L66" s="321"/>
      <c r="M66" s="321"/>
    </row>
    <row r="67" spans="1:17" s="208" customFormat="1" ht="12" customHeight="1" thickBot="1">
      <c r="D67" s="128"/>
      <c r="E67" s="322" t="s">
        <v>224</v>
      </c>
      <c r="F67" s="323"/>
      <c r="G67" s="324">
        <f>IF(AND(K46="OK",K47="OK",K48="OK",K49="OK"),I66,IF(K46="VER TIPO DE BDI","VER TIPO DE BDI",IF(K47="VER TIPO DE SERVIÇO","VER TIPO DE SERVIÇO",IF(K48="VER PERCENTUAIS","VER PERCENTUAIS",IF(K49="BDI FORA DO LIMITE","BDI FORA DO LIMITE","VÁRIOS ERROS")))))</f>
        <v>0.25</v>
      </c>
      <c r="H67" s="325" t="str">
        <f>IF(AND(M67&gt;=P67,M67&lt;=Q67),"","FORA DO LIMITE")</f>
        <v/>
      </c>
      <c r="J67" s="41"/>
      <c r="K67" s="41"/>
      <c r="L67" s="129"/>
      <c r="M67" s="129"/>
      <c r="N67" s="41"/>
      <c r="O67" s="41"/>
      <c r="P67" s="41"/>
      <c r="Q67" s="41"/>
    </row>
    <row r="68" spans="1:17" s="208" customFormat="1" ht="12" customHeight="1">
      <c r="E68" s="51"/>
      <c r="F68" s="51"/>
      <c r="G68" s="130"/>
      <c r="H68" s="130"/>
      <c r="J68" s="41"/>
      <c r="K68" s="41"/>
      <c r="L68" s="129"/>
      <c r="M68" s="129"/>
      <c r="N68" s="41"/>
      <c r="O68" s="41"/>
      <c r="P68" s="41"/>
      <c r="Q68" s="41"/>
    </row>
    <row r="69" spans="1:17" s="208" customFormat="1" ht="12" customHeight="1">
      <c r="A69" s="51"/>
      <c r="B69" s="54" t="s">
        <v>225</v>
      </c>
      <c r="C69" s="51"/>
      <c r="D69" s="51"/>
      <c r="J69" s="41"/>
      <c r="K69" s="41"/>
      <c r="L69" s="77"/>
      <c r="M69" s="77"/>
    </row>
    <row r="70" spans="1:17" ht="12" customHeight="1">
      <c r="A70" s="131"/>
      <c r="B70" s="132" t="s">
        <v>226</v>
      </c>
      <c r="C70" s="218"/>
      <c r="D70" s="218"/>
      <c r="G70" s="326"/>
      <c r="H70" s="326"/>
      <c r="N70" s="41"/>
      <c r="O70" s="41"/>
    </row>
    <row r="71" spans="1:17" ht="12" customHeight="1">
      <c r="B71" s="132" t="s">
        <v>227</v>
      </c>
      <c r="C71" s="133"/>
      <c r="G71" s="317"/>
      <c r="H71" s="317"/>
    </row>
    <row r="72" spans="1:17" ht="12" customHeight="1" thickBot="1">
      <c r="B72" s="132" t="s">
        <v>228</v>
      </c>
      <c r="F72" s="209"/>
    </row>
    <row r="73" spans="1:17" ht="12" customHeight="1">
      <c r="F73" s="208" t="s">
        <v>229</v>
      </c>
      <c r="G73" s="318">
        <f>I66</f>
        <v>0.25</v>
      </c>
      <c r="H73" s="318"/>
    </row>
    <row r="74" spans="1:17" ht="12" customHeight="1"/>
    <row r="75" spans="1:17" ht="12" customHeight="1"/>
    <row r="76" spans="1:17" ht="12" customHeight="1"/>
    <row r="77" spans="1:17" ht="12" customHeight="1"/>
    <row r="78" spans="1:17" ht="12" customHeight="1">
      <c r="G78" s="214" t="str">
        <f>IF(AND(F63&gt;I66,C11="X"),"BDI ABAIXO","")</f>
        <v/>
      </c>
    </row>
  </sheetData>
  <mergeCells count="21">
    <mergeCell ref="B39:C39"/>
    <mergeCell ref="A2:H2"/>
    <mergeCell ref="C4:G4"/>
    <mergeCell ref="C5:G5"/>
    <mergeCell ref="C6:G6"/>
    <mergeCell ref="A9:B9"/>
    <mergeCell ref="B13:C13"/>
    <mergeCell ref="E13:G13"/>
    <mergeCell ref="A15:B15"/>
    <mergeCell ref="B22:D22"/>
    <mergeCell ref="B23:C23"/>
    <mergeCell ref="A25:B25"/>
    <mergeCell ref="E25:F25"/>
    <mergeCell ref="G71:H71"/>
    <mergeCell ref="G73:H73"/>
    <mergeCell ref="A45:B45"/>
    <mergeCell ref="E61:F61"/>
    <mergeCell ref="L66:M66"/>
    <mergeCell ref="E67:F67"/>
    <mergeCell ref="G67:H67"/>
    <mergeCell ref="G70:H70"/>
  </mergeCells>
  <conditionalFormatting sqref="B23">
    <cfRule type="cellIs" dxfId="26" priority="27" operator="equal">
      <formula>"SELECIONE SOMENTE UM TIPO DE SERVIÇO"</formula>
    </cfRule>
  </conditionalFormatting>
  <conditionalFormatting sqref="D27 D39:D41">
    <cfRule type="cellIs" dxfId="25" priority="26" operator="equal">
      <formula>"FORA DO LIMITE"</formula>
    </cfRule>
  </conditionalFormatting>
  <conditionalFormatting sqref="D29">
    <cfRule type="cellIs" dxfId="24" priority="25" operator="equal">
      <formula>"FORA DO LIMITE"</formula>
    </cfRule>
  </conditionalFormatting>
  <conditionalFormatting sqref="D32">
    <cfRule type="cellIs" dxfId="23" priority="24" operator="equal">
      <formula>"FORA DO LIMITE"</formula>
    </cfRule>
  </conditionalFormatting>
  <conditionalFormatting sqref="D35">
    <cfRule type="cellIs" dxfId="22" priority="22" operator="equal">
      <formula>"FORA DO LIMITE"</formula>
    </cfRule>
  </conditionalFormatting>
  <conditionalFormatting sqref="D33">
    <cfRule type="cellIs" dxfId="21" priority="23" operator="equal">
      <formula>"FORA DO LIMITE"</formula>
    </cfRule>
  </conditionalFormatting>
  <conditionalFormatting sqref="B13">
    <cfRule type="cellIs" dxfId="20" priority="21" operator="equal">
      <formula>"SELECIONE SOMENTE UM TIPO DE BDI"</formula>
    </cfRule>
  </conditionalFormatting>
  <conditionalFormatting sqref="B39:C39">
    <cfRule type="cellIs" dxfId="19" priority="20" operator="equal">
      <formula>"APAGUE O PERCENTUAL DESTA LINHA"</formula>
    </cfRule>
  </conditionalFormatting>
  <conditionalFormatting sqref="G67:H68">
    <cfRule type="cellIs" dxfId="18" priority="3" operator="equal">
      <formula>"VER PERCENTUAIS"</formula>
    </cfRule>
    <cfRule type="cellIs" dxfId="17" priority="15" operator="equal">
      <formula>"VÁRIOS ERROS"</formula>
    </cfRule>
    <cfRule type="cellIs" dxfId="16" priority="16" operator="equal">
      <formula>"BDI FORA DO LIMITE"</formula>
    </cfRule>
    <cfRule type="cellIs" dxfId="15" priority="17" operator="equal">
      <formula>"VER TIPO DE BDI"</formula>
    </cfRule>
    <cfRule type="cellIs" dxfId="14" priority="19" operator="equal">
      <formula>"VER TIPO DE SERVIÇO"</formula>
    </cfRule>
  </conditionalFormatting>
  <conditionalFormatting sqref="C11:C12 G17:G22 G27 G29 G32:G33 G35 G40:G41 C4">
    <cfRule type="cellIs" dxfId="13" priority="18" operator="equal">
      <formula>0</formula>
    </cfRule>
  </conditionalFormatting>
  <conditionalFormatting sqref="E13">
    <cfRule type="cellIs" dxfId="12" priority="14" operator="equal">
      <formula>"SELECIONE SOMENTE UM TIPO DE BDI"</formula>
    </cfRule>
  </conditionalFormatting>
  <conditionalFormatting sqref="E13:G13">
    <cfRule type="cellIs" dxfId="11" priority="9" operator="equal">
      <formula>"SOMENTE HÁ DESONERAÇÃO PARA OBRAS"</formula>
    </cfRule>
    <cfRule type="cellIs" dxfId="10" priority="13" operator="equal">
      <formula>"NÃO HÁ PROJETO PARA FORNECIMENTO"</formula>
    </cfRule>
  </conditionalFormatting>
  <conditionalFormatting sqref="G39">
    <cfRule type="cellIs" dxfId="9" priority="12" operator="equal">
      <formula>0</formula>
    </cfRule>
  </conditionalFormatting>
  <conditionalFormatting sqref="B13:C13 E13:G13">
    <cfRule type="cellIs" dxfId="8" priority="11" operator="equal">
      <formula>"SELECIONE UM TIPO DE BDI"</formula>
    </cfRule>
  </conditionalFormatting>
  <conditionalFormatting sqref="B23:C23">
    <cfRule type="cellIs" dxfId="7" priority="10" operator="equal">
      <formula>"SELECIONE UM TIPO DE SERVIÇO"</formula>
    </cfRule>
  </conditionalFormatting>
  <conditionalFormatting sqref="B22">
    <cfRule type="cellIs" dxfId="6" priority="8" operator="equal">
      <formula>"NÃO HÁ DESONERAÇÃO PARA FORNECIMENTO DE MATERIAIS"</formula>
    </cfRule>
  </conditionalFormatting>
  <conditionalFormatting sqref="D63">
    <cfRule type="cellIs" dxfId="5" priority="7" operator="equal">
      <formula>"BDI ABAIXO"</formula>
    </cfRule>
  </conditionalFormatting>
  <conditionalFormatting sqref="D64">
    <cfRule type="cellIs" dxfId="4" priority="6" operator="equal">
      <formula>"BDI ACIMA"</formula>
    </cfRule>
  </conditionalFormatting>
  <conditionalFormatting sqref="G63">
    <cfRule type="cellIs" dxfId="3" priority="5" operator="equal">
      <formula>"BDI ABAIXO"</formula>
    </cfRule>
  </conditionalFormatting>
  <conditionalFormatting sqref="G64">
    <cfRule type="cellIs" dxfId="2" priority="4" operator="equal">
      <formula>"BDI ACIMA"</formula>
    </cfRule>
  </conditionalFormatting>
  <conditionalFormatting sqref="C5">
    <cfRule type="cellIs" dxfId="1" priority="2" operator="equal">
      <formula>0</formula>
    </cfRule>
  </conditionalFormatting>
  <conditionalFormatting sqref="C6">
    <cfRule type="cellIs" dxfId="0" priority="1" operator="equal">
      <formula>0</formula>
    </cfRule>
  </conditionalFormatting>
  <dataValidations disablePrompts="1" count="3">
    <dataValidation allowBlank="1" promptTitle="Alerta" prompt="Digite somente 'X'" sqref="F11:F12"/>
    <dataValidation type="decimal" allowBlank="1" showInputMessage="1" showErrorMessage="1" sqref="G39:G42 G27:G37">
      <formula1>0</formula1>
      <formula2>100</formula2>
    </dataValidation>
    <dataValidation type="list" allowBlank="1" showInputMessage="1" showErrorMessage="1" promptTitle="Alerta" prompt="Digite somente 'X'" sqref="G17:G22 C11:C12">
      <formula1>"x,X"</formula1>
    </dataValidation>
  </dataValidations>
  <printOptions horizontalCentered="1"/>
  <pageMargins left="0.78740157480314965" right="0.78740157480314965" top="1.3779527559055118" bottom="1.1811023622047245" header="0.39370078740157483" footer="0.39370078740157483"/>
  <pageSetup paperSize="9" scale="73" orientation="portrait" r:id="rId1"/>
  <headerFooter scaleWithDoc="0">
    <oddHeader>&amp;R&amp;G</oddHeader>
    <oddFooter>&amp;C&amp;"Arial,Normal"&amp;9
Rua Jornalista Helder Feitosa, 1271 – Bairro Ininga, CEP: 64.049-753 – Teresina-PI
C.N.P.J. 26.752.523/0001-88 – Inscrição Estadual nº 195958330
E-mail: office.engenharia@globo.com</oddFooter>
  </headerFooter>
  <ignoredErrors>
    <ignoredError sqref="C4:G6" unlockedFormula="1"/>
  </ignoredErrors>
  <drawing r:id="rId2"/>
  <legacyDrawingHF r:id="rId3"/>
</worksheet>
</file>

<file path=xl/worksheets/sheet10.xml><?xml version="1.0" encoding="utf-8"?>
<worksheet xmlns="http://schemas.openxmlformats.org/spreadsheetml/2006/main" xmlns:r="http://schemas.openxmlformats.org/officeDocument/2006/relationships">
  <dimension ref="A10:J37"/>
  <sheetViews>
    <sheetView view="pageLayout" zoomScaleNormal="100" workbookViewId="0">
      <selection activeCell="F3" sqref="F3"/>
    </sheetView>
  </sheetViews>
  <sheetFormatPr defaultRowHeight="15"/>
  <sheetData>
    <row r="10" spans="1:10" ht="20.25">
      <c r="A10" s="240"/>
      <c r="B10" s="240"/>
      <c r="C10" s="240"/>
      <c r="D10" s="240"/>
      <c r="E10" s="240"/>
      <c r="F10" s="240"/>
      <c r="G10" s="240"/>
      <c r="H10" s="240"/>
      <c r="I10" s="240"/>
      <c r="J10" s="235"/>
    </row>
    <row r="18" spans="1:9" ht="34.5" customHeight="1">
      <c r="A18" s="250" t="s">
        <v>1472</v>
      </c>
      <c r="B18" s="250"/>
      <c r="C18" s="250"/>
      <c r="D18" s="250"/>
      <c r="E18" s="250"/>
      <c r="F18" s="250"/>
      <c r="G18" s="250"/>
      <c r="H18" s="250"/>
      <c r="I18" s="250"/>
    </row>
    <row r="19" spans="1:9" ht="15.75">
      <c r="A19" s="239"/>
      <c r="B19" s="239"/>
      <c r="C19" s="236"/>
      <c r="D19" s="237"/>
      <c r="E19" s="237"/>
      <c r="F19" s="237"/>
      <c r="G19" s="237"/>
      <c r="H19" s="237"/>
      <c r="I19" s="237"/>
    </row>
    <row r="20" spans="1:9" ht="15.75" customHeight="1">
      <c r="A20" s="238"/>
      <c r="B20" s="238"/>
      <c r="C20" s="39"/>
      <c r="D20" s="39"/>
      <c r="E20" s="39"/>
      <c r="F20" s="39"/>
      <c r="G20" s="39"/>
      <c r="H20" s="39"/>
      <c r="I20" s="39"/>
    </row>
    <row r="21" spans="1:9" ht="15.75">
      <c r="A21" s="239"/>
      <c r="B21" s="239"/>
      <c r="C21" s="236"/>
      <c r="D21" s="237"/>
      <c r="E21" s="237"/>
      <c r="F21" s="237"/>
      <c r="G21" s="237"/>
      <c r="H21" s="237"/>
      <c r="I21" s="237"/>
    </row>
    <row r="22" spans="1:9" ht="15.75">
      <c r="A22" s="238"/>
      <c r="B22" s="238"/>
      <c r="C22" s="39"/>
      <c r="D22" s="39"/>
      <c r="E22" s="39"/>
      <c r="F22" s="39"/>
      <c r="G22" s="39"/>
      <c r="H22" s="39"/>
      <c r="I22" s="39"/>
    </row>
    <row r="37" spans="1:9" ht="15" customHeight="1">
      <c r="A37" s="39"/>
      <c r="B37" s="39"/>
      <c r="C37" s="39"/>
      <c r="D37" s="39"/>
      <c r="E37" s="39"/>
      <c r="F37" s="39"/>
      <c r="G37" s="39"/>
      <c r="H37" s="39"/>
      <c r="I37" s="39"/>
    </row>
  </sheetData>
  <mergeCells count="1">
    <mergeCell ref="A18:I18"/>
  </mergeCells>
  <printOptions horizontalCentered="1"/>
  <pageMargins left="0.78740157480314965" right="0.78740157480314965" top="1.1811023622047245" bottom="1.1811023622047245" header="0.39370078740157483" footer="0.39370078740157483"/>
  <pageSetup paperSize="9" orientation="portrait" r:id="rId1"/>
  <headerFooter scaleWithDoc="0">
    <oddHeader>&amp;R&amp;G</oddHeader>
    <oddFooter>&amp;C&amp;9
&amp;"Arial,Normal"Rua Jornalista Helder Feitosa, 1271 – Bairro Ininga, CEP: 64.049-753 – Teresina-PI
C.N.P.J. 26.752.523/0001-88 – Inscrição Estadual nº 195958330
E-mail: office.engenharia@globo.com</oddFoot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D39"/>
  <sheetViews>
    <sheetView view="pageBreakPreview" zoomScaleNormal="100" zoomScaleSheetLayoutView="100" workbookViewId="0">
      <selection activeCell="B3" sqref="B3"/>
    </sheetView>
  </sheetViews>
  <sheetFormatPr defaultColWidth="9.140625" defaultRowHeight="15"/>
  <cols>
    <col min="1" max="1" width="10.28515625" style="136" bestFit="1" customWidth="1"/>
    <col min="2" max="2" width="56.5703125" style="137" customWidth="1"/>
    <col min="3" max="3" width="12.140625" style="138" customWidth="1"/>
    <col min="4" max="4" width="16.28515625" style="138" bestFit="1" customWidth="1"/>
    <col min="5" max="16384" width="9.140625" style="138"/>
  </cols>
  <sheetData>
    <row r="2" spans="1:4" ht="18">
      <c r="A2" s="338" t="s">
        <v>811</v>
      </c>
      <c r="B2" s="338"/>
      <c r="C2" s="338"/>
      <c r="D2" s="338"/>
    </row>
    <row r="3" spans="1:4" ht="15.75" thickBot="1"/>
    <row r="4" spans="1:4" ht="32.25" thickBot="1">
      <c r="A4" s="139" t="s">
        <v>232</v>
      </c>
      <c r="B4" s="140" t="s">
        <v>11</v>
      </c>
      <c r="C4" s="140" t="s">
        <v>233</v>
      </c>
      <c r="D4" s="141" t="s">
        <v>234</v>
      </c>
    </row>
    <row r="5" spans="1:4" ht="16.5" thickBot="1">
      <c r="A5" s="339" t="s">
        <v>235</v>
      </c>
      <c r="B5" s="340"/>
      <c r="C5" s="340"/>
      <c r="D5" s="341"/>
    </row>
    <row r="6" spans="1:4">
      <c r="A6" s="142" t="s">
        <v>236</v>
      </c>
      <c r="B6" s="143" t="s">
        <v>237</v>
      </c>
      <c r="C6" s="163">
        <v>0.2</v>
      </c>
      <c r="D6" s="164">
        <v>0.2</v>
      </c>
    </row>
    <row r="7" spans="1:4">
      <c r="A7" s="144" t="s">
        <v>238</v>
      </c>
      <c r="B7" s="145" t="s">
        <v>239</v>
      </c>
      <c r="C7" s="171">
        <v>1.4999999999999999E-2</v>
      </c>
      <c r="D7" s="172">
        <v>1.4999999999999999E-2</v>
      </c>
    </row>
    <row r="8" spans="1:4">
      <c r="A8" s="144" t="s">
        <v>240</v>
      </c>
      <c r="B8" s="145" t="s">
        <v>241</v>
      </c>
      <c r="C8" s="171">
        <v>0.01</v>
      </c>
      <c r="D8" s="172">
        <v>0.01</v>
      </c>
    </row>
    <row r="9" spans="1:4">
      <c r="A9" s="144" t="s">
        <v>242</v>
      </c>
      <c r="B9" s="145" t="s">
        <v>243</v>
      </c>
      <c r="C9" s="171">
        <v>2E-3</v>
      </c>
      <c r="D9" s="172">
        <v>2E-3</v>
      </c>
    </row>
    <row r="10" spans="1:4">
      <c r="A10" s="144" t="s">
        <v>244</v>
      </c>
      <c r="B10" s="145" t="s">
        <v>245</v>
      </c>
      <c r="C10" s="171">
        <v>6.0000000000000001E-3</v>
      </c>
      <c r="D10" s="172">
        <v>6.0000000000000001E-3</v>
      </c>
    </row>
    <row r="11" spans="1:4">
      <c r="A11" s="144" t="s">
        <v>246</v>
      </c>
      <c r="B11" s="145" t="s">
        <v>247</v>
      </c>
      <c r="C11" s="171">
        <v>2.5000000000000001E-2</v>
      </c>
      <c r="D11" s="172">
        <v>2.5000000000000001E-2</v>
      </c>
    </row>
    <row r="12" spans="1:4">
      <c r="A12" s="144" t="s">
        <v>248</v>
      </c>
      <c r="B12" s="145" t="s">
        <v>249</v>
      </c>
      <c r="C12" s="171">
        <v>0.03</v>
      </c>
      <c r="D12" s="172">
        <v>0.03</v>
      </c>
    </row>
    <row r="13" spans="1:4">
      <c r="A13" s="144" t="s">
        <v>250</v>
      </c>
      <c r="B13" s="145" t="s">
        <v>251</v>
      </c>
      <c r="C13" s="171">
        <v>0.08</v>
      </c>
      <c r="D13" s="172">
        <v>0.08</v>
      </c>
    </row>
    <row r="14" spans="1:4">
      <c r="A14" s="144" t="s">
        <v>252</v>
      </c>
      <c r="B14" s="145" t="s">
        <v>253</v>
      </c>
      <c r="C14" s="171">
        <v>0</v>
      </c>
      <c r="D14" s="172">
        <v>0</v>
      </c>
    </row>
    <row r="15" spans="1:4" ht="16.5" thickBot="1">
      <c r="A15" s="146" t="s">
        <v>58</v>
      </c>
      <c r="B15" s="147" t="s">
        <v>21</v>
      </c>
      <c r="C15" s="173">
        <f>SUM(C6:C14)</f>
        <v>0.36800000000000005</v>
      </c>
      <c r="D15" s="174">
        <f>SUM(D6:D14)</f>
        <v>0.36800000000000005</v>
      </c>
    </row>
    <row r="16" spans="1:4" ht="16.5" thickBot="1">
      <c r="A16" s="339" t="s">
        <v>254</v>
      </c>
      <c r="B16" s="340"/>
      <c r="C16" s="340"/>
      <c r="D16" s="341"/>
    </row>
    <row r="17" spans="1:4">
      <c r="A17" s="142" t="s">
        <v>255</v>
      </c>
      <c r="B17" s="143" t="s">
        <v>256</v>
      </c>
      <c r="C17" s="163">
        <v>0.17829999999999999</v>
      </c>
      <c r="D17" s="164" t="s">
        <v>292</v>
      </c>
    </row>
    <row r="18" spans="1:4">
      <c r="A18" s="144" t="s">
        <v>257</v>
      </c>
      <c r="B18" s="145" t="s">
        <v>258</v>
      </c>
      <c r="C18" s="171">
        <v>3.95E-2</v>
      </c>
      <c r="D18" s="175" t="s">
        <v>292</v>
      </c>
    </row>
    <row r="19" spans="1:4">
      <c r="A19" s="144" t="s">
        <v>259</v>
      </c>
      <c r="B19" s="145" t="s">
        <v>260</v>
      </c>
      <c r="C19" s="171">
        <v>9.1999999999999998E-3</v>
      </c>
      <c r="D19" s="172">
        <v>7.0000000000000001E-3</v>
      </c>
    </row>
    <row r="20" spans="1:4">
      <c r="A20" s="144" t="s">
        <v>261</v>
      </c>
      <c r="B20" s="145" t="s">
        <v>262</v>
      </c>
      <c r="C20" s="171">
        <v>0.1094</v>
      </c>
      <c r="D20" s="172">
        <v>8.3299999999999999E-2</v>
      </c>
    </row>
    <row r="21" spans="1:4">
      <c r="A21" s="144" t="s">
        <v>263</v>
      </c>
      <c r="B21" s="145" t="s">
        <v>264</v>
      </c>
      <c r="C21" s="171">
        <v>6.9999999999999999E-4</v>
      </c>
      <c r="D21" s="172">
        <v>5.0000000000000001E-4</v>
      </c>
    </row>
    <row r="22" spans="1:4">
      <c r="A22" s="144" t="s">
        <v>265</v>
      </c>
      <c r="B22" s="145" t="s">
        <v>266</v>
      </c>
      <c r="C22" s="171">
        <v>7.3000000000000001E-3</v>
      </c>
      <c r="D22" s="172">
        <v>5.5999999999999999E-3</v>
      </c>
    </row>
    <row r="23" spans="1:4">
      <c r="A23" s="144" t="s">
        <v>267</v>
      </c>
      <c r="B23" s="145" t="s">
        <v>268</v>
      </c>
      <c r="C23" s="171">
        <v>1.18E-2</v>
      </c>
      <c r="D23" s="175" t="s">
        <v>292</v>
      </c>
    </row>
    <row r="24" spans="1:4">
      <c r="A24" s="144" t="s">
        <v>269</v>
      </c>
      <c r="B24" s="145" t="s">
        <v>270</v>
      </c>
      <c r="C24" s="171">
        <v>1.1000000000000001E-3</v>
      </c>
      <c r="D24" s="172">
        <v>8.0000000000000004E-4</v>
      </c>
    </row>
    <row r="25" spans="1:4">
      <c r="A25" s="144" t="s">
        <v>271</v>
      </c>
      <c r="B25" s="145" t="s">
        <v>272</v>
      </c>
      <c r="C25" s="171">
        <v>0.1124</v>
      </c>
      <c r="D25" s="172">
        <v>8.5599999999999996E-2</v>
      </c>
    </row>
    <row r="26" spans="1:4">
      <c r="A26" s="144" t="s">
        <v>273</v>
      </c>
      <c r="B26" s="145" t="s">
        <v>274</v>
      </c>
      <c r="C26" s="171">
        <v>2.9999999999999997E-4</v>
      </c>
      <c r="D26" s="172">
        <v>2.0000000000000001E-4</v>
      </c>
    </row>
    <row r="27" spans="1:4" ht="16.5" thickBot="1">
      <c r="A27" s="146" t="s">
        <v>60</v>
      </c>
      <c r="B27" s="147" t="s">
        <v>21</v>
      </c>
      <c r="C27" s="173">
        <f>SUM(C17:C26)</f>
        <v>0.46999999999999992</v>
      </c>
      <c r="D27" s="174">
        <f>SUM(D17:D26)</f>
        <v>0.183</v>
      </c>
    </row>
    <row r="28" spans="1:4" ht="16.5" thickBot="1">
      <c r="A28" s="339" t="s">
        <v>275</v>
      </c>
      <c r="B28" s="340"/>
      <c r="C28" s="340"/>
      <c r="D28" s="341"/>
    </row>
    <row r="29" spans="1:4">
      <c r="A29" s="142" t="s">
        <v>276</v>
      </c>
      <c r="B29" s="143" t="s">
        <v>277</v>
      </c>
      <c r="C29" s="163">
        <v>7.17E-2</v>
      </c>
      <c r="D29" s="164">
        <v>5.4600000000000003E-2</v>
      </c>
    </row>
    <row r="30" spans="1:4">
      <c r="A30" s="144" t="s">
        <v>278</v>
      </c>
      <c r="B30" s="145" t="s">
        <v>279</v>
      </c>
      <c r="C30" s="171">
        <v>1.6999999999999999E-3</v>
      </c>
      <c r="D30" s="172">
        <v>1.2999999999999999E-3</v>
      </c>
    </row>
    <row r="31" spans="1:4">
      <c r="A31" s="144" t="s">
        <v>280</v>
      </c>
      <c r="B31" s="145" t="s">
        <v>281</v>
      </c>
      <c r="C31" s="171">
        <v>3.2199999999999999E-2</v>
      </c>
      <c r="D31" s="172">
        <v>2.4500000000000001E-2</v>
      </c>
    </row>
    <row r="32" spans="1:4">
      <c r="A32" s="144" t="s">
        <v>282</v>
      </c>
      <c r="B32" s="145" t="s">
        <v>283</v>
      </c>
      <c r="C32" s="171">
        <v>5.0799999999999998E-2</v>
      </c>
      <c r="D32" s="172">
        <v>3.8699999999999998E-2</v>
      </c>
    </row>
    <row r="33" spans="1:4">
      <c r="A33" s="144" t="s">
        <v>284</v>
      </c>
      <c r="B33" s="145" t="s">
        <v>285</v>
      </c>
      <c r="C33" s="171">
        <v>6.0000000000000001E-3</v>
      </c>
      <c r="D33" s="172">
        <v>4.5999999999999999E-3</v>
      </c>
    </row>
    <row r="34" spans="1:4" ht="16.5" thickBot="1">
      <c r="A34" s="146" t="s">
        <v>65</v>
      </c>
      <c r="B34" s="147" t="s">
        <v>21</v>
      </c>
      <c r="C34" s="173">
        <f>SUM(C29:C33)</f>
        <v>0.16239999999999999</v>
      </c>
      <c r="D34" s="174">
        <f>SUM(D29:D33)</f>
        <v>0.1237</v>
      </c>
    </row>
    <row r="35" spans="1:4" ht="16.5" thickBot="1">
      <c r="A35" s="339" t="s">
        <v>286</v>
      </c>
      <c r="B35" s="340"/>
      <c r="C35" s="340"/>
      <c r="D35" s="341"/>
    </row>
    <row r="36" spans="1:4">
      <c r="A36" s="142" t="s">
        <v>287</v>
      </c>
      <c r="B36" s="143" t="s">
        <v>288</v>
      </c>
      <c r="C36" s="163">
        <v>0.17299999999999999</v>
      </c>
      <c r="D36" s="164">
        <v>6.7299999999999999E-2</v>
      </c>
    </row>
    <row r="37" spans="1:4" ht="45.75" thickBot="1">
      <c r="A37" s="148" t="s">
        <v>289</v>
      </c>
      <c r="B37" s="149" t="s">
        <v>290</v>
      </c>
      <c r="C37" s="165">
        <v>6.4000000000000003E-3</v>
      </c>
      <c r="D37" s="166">
        <v>4.7999999999999996E-3</v>
      </c>
    </row>
    <row r="38" spans="1:4" ht="16.5" thickBot="1">
      <c r="A38" s="150" t="s">
        <v>66</v>
      </c>
      <c r="B38" s="151" t="s">
        <v>21</v>
      </c>
      <c r="C38" s="167">
        <f>SUM(C36:C37)</f>
        <v>0.17939999999999998</v>
      </c>
      <c r="D38" s="168">
        <f>SUM(D36:D37)</f>
        <v>7.2099999999999997E-2</v>
      </c>
    </row>
    <row r="39" spans="1:4" ht="16.5" thickBot="1">
      <c r="A39" s="336" t="s">
        <v>291</v>
      </c>
      <c r="B39" s="337"/>
      <c r="C39" s="169">
        <f>C15+C27+C34+C38</f>
        <v>1.1798</v>
      </c>
      <c r="D39" s="170">
        <f>D15+D27+D34+D38</f>
        <v>0.74680000000000013</v>
      </c>
    </row>
  </sheetData>
  <mergeCells count="6">
    <mergeCell ref="A39:B39"/>
    <mergeCell ref="A2:D2"/>
    <mergeCell ref="A5:D5"/>
    <mergeCell ref="A16:D16"/>
    <mergeCell ref="A28:D28"/>
    <mergeCell ref="A35:D35"/>
  </mergeCells>
  <printOptions horizontalCentered="1"/>
  <pageMargins left="0.78740157480314965" right="0.78740157480314965" top="1.3779527559055118" bottom="1.1811023622047245" header="0.39370078740157483" footer="0.39370078740157483"/>
  <pageSetup paperSize="9" scale="89" orientation="portrait" r:id="rId1"/>
  <headerFooter scaleWithDoc="0">
    <oddHeader>&amp;R&amp;G</oddHeader>
    <oddFooter>&amp;C&amp;"Arial,Normal"&amp;9
Rua Jornalista Helder Feitosa, 1271 – Bairro Ininga, CEP: 64.049-753 – Teresina-PI
C.N.P.J. 26.752.523/0001-88 – Inscrição Estadual nº 195958330
E-mail: office.engenharia@globo.com</oddFoot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0:J37"/>
  <sheetViews>
    <sheetView view="pageLayout" zoomScaleNormal="100" workbookViewId="0">
      <selection activeCell="G5" sqref="G5"/>
    </sheetView>
  </sheetViews>
  <sheetFormatPr defaultRowHeight="15"/>
  <sheetData>
    <row r="10" spans="1:10" ht="20.25">
      <c r="A10" s="240"/>
      <c r="B10" s="240"/>
      <c r="C10" s="240"/>
      <c r="D10" s="240"/>
      <c r="E10" s="240"/>
      <c r="F10" s="240"/>
      <c r="G10" s="240"/>
      <c r="H10" s="240"/>
      <c r="I10" s="240"/>
      <c r="J10" s="235"/>
    </row>
    <row r="18" spans="1:9" ht="34.5" customHeight="1">
      <c r="A18" s="250" t="s">
        <v>1473</v>
      </c>
      <c r="B18" s="250"/>
      <c r="C18" s="250"/>
      <c r="D18" s="250"/>
      <c r="E18" s="250"/>
      <c r="F18" s="250"/>
      <c r="G18" s="250"/>
      <c r="H18" s="250"/>
      <c r="I18" s="250"/>
    </row>
    <row r="19" spans="1:9" ht="15.75">
      <c r="A19" s="239"/>
      <c r="B19" s="239"/>
      <c r="C19" s="236"/>
      <c r="D19" s="237"/>
      <c r="E19" s="237"/>
      <c r="F19" s="237"/>
      <c r="G19" s="237"/>
      <c r="H19" s="237"/>
      <c r="I19" s="237"/>
    </row>
    <row r="20" spans="1:9" ht="15.75" customHeight="1">
      <c r="A20" s="238"/>
      <c r="B20" s="238"/>
      <c r="C20" s="39"/>
      <c r="D20" s="39"/>
      <c r="E20" s="39"/>
      <c r="F20" s="39"/>
      <c r="G20" s="39"/>
      <c r="H20" s="39"/>
      <c r="I20" s="39"/>
    </row>
    <row r="21" spans="1:9" ht="15.75">
      <c r="A21" s="239"/>
      <c r="B21" s="239"/>
      <c r="C21" s="236"/>
      <c r="D21" s="237"/>
      <c r="E21" s="237"/>
      <c r="F21" s="237"/>
      <c r="G21" s="237"/>
      <c r="H21" s="237"/>
      <c r="I21" s="237"/>
    </row>
    <row r="22" spans="1:9" ht="15.75">
      <c r="A22" s="238"/>
      <c r="B22" s="238"/>
      <c r="C22" s="39"/>
      <c r="D22" s="39"/>
      <c r="E22" s="39"/>
      <c r="F22" s="39"/>
      <c r="G22" s="39"/>
      <c r="H22" s="39"/>
      <c r="I22" s="39"/>
    </row>
    <row r="37" spans="1:9" ht="15" customHeight="1">
      <c r="A37" s="39"/>
      <c r="B37" s="39"/>
      <c r="C37" s="39"/>
      <c r="D37" s="39"/>
      <c r="E37" s="39"/>
      <c r="F37" s="39"/>
      <c r="G37" s="39"/>
      <c r="H37" s="39"/>
      <c r="I37" s="39"/>
    </row>
  </sheetData>
  <mergeCells count="1">
    <mergeCell ref="A18:I18"/>
  </mergeCells>
  <printOptions horizontalCentered="1"/>
  <pageMargins left="0.78740157480314965" right="0.78740157480314965" top="1.1811023622047245" bottom="1.1811023622047245" header="0.39370078740157483" footer="0.39370078740157483"/>
  <pageSetup paperSize="9" orientation="portrait" r:id="rId1"/>
  <headerFooter scaleWithDoc="0">
    <oddHeader>&amp;R&amp;G</oddHeader>
    <oddFooter>&amp;C&amp;9
&amp;"Arial,Normal"Rua Jornalista Helder Feitosa, 1271 – Bairro Ininga, CEP: 64.049-753 – Teresina-PI
C.N.P.J. 26.752.523/0001-88 – Inscrição Estadual nº 195958330
E-mail: office.engenharia@globo.com</oddFoot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836"/>
  <sheetViews>
    <sheetView showOutlineSymbols="0" view="pageBreakPreview" zoomScaleNormal="100" zoomScaleSheetLayoutView="100" zoomScalePageLayoutView="70" workbookViewId="0">
      <selection activeCell="J2" sqref="J2"/>
    </sheetView>
  </sheetViews>
  <sheetFormatPr defaultRowHeight="14.25"/>
  <cols>
    <col min="1" max="3" width="11.42578125" style="181" bestFit="1" customWidth="1"/>
    <col min="4" max="4" width="9.140625" style="181" bestFit="1" customWidth="1"/>
    <col min="5" max="5" width="68.5703125" style="181" bestFit="1" customWidth="1"/>
    <col min="6" max="7" width="13.7109375" style="181" bestFit="1" customWidth="1"/>
    <col min="8" max="8" width="16.28515625" style="181" customWidth="1"/>
    <col min="9" max="10" width="13.7109375" style="181" bestFit="1" customWidth="1"/>
    <col min="11" max="16384" width="9.140625" style="181"/>
  </cols>
  <sheetData>
    <row r="1" spans="1:9" ht="21.75" customHeight="1">
      <c r="A1" s="347" t="s">
        <v>13</v>
      </c>
      <c r="B1" s="347"/>
      <c r="C1" s="347"/>
      <c r="D1" s="347"/>
      <c r="E1" s="347"/>
      <c r="F1" s="347" t="str">
        <f>'[2]QUADRO RESUMO'!D5</f>
        <v>Extensão:</v>
      </c>
      <c r="G1" s="347"/>
      <c r="H1" s="347" t="s">
        <v>14</v>
      </c>
      <c r="I1" s="347"/>
    </row>
    <row r="2" spans="1:9" ht="32.25" customHeight="1">
      <c r="A2" s="348" t="str">
        <f>'QUADRO RESUMO'!B3</f>
        <v>REFORMA E AMBIENTAÇÃO PARA A ÁREA DE ATENDIMENTO NO ANDAR TÉRREO DO PRÉDIO DO SEBRAE/PI</v>
      </c>
      <c r="B2" s="348"/>
      <c r="C2" s="348"/>
      <c r="D2" s="348"/>
      <c r="E2" s="348"/>
      <c r="F2" s="349">
        <f>'QUADRO RESUMO'!E5</f>
        <v>0.25</v>
      </c>
      <c r="G2" s="347"/>
      <c r="H2" s="349">
        <f>'QUADRO RESUMO'!E4</f>
        <v>1.1798</v>
      </c>
      <c r="I2" s="347"/>
    </row>
    <row r="3" spans="1:9" ht="15.75">
      <c r="A3" s="158"/>
      <c r="B3" s="158"/>
      <c r="C3" s="158"/>
      <c r="D3" s="158"/>
      <c r="E3" s="158"/>
      <c r="F3" s="182"/>
      <c r="G3" s="183"/>
      <c r="H3" s="183"/>
      <c r="I3" s="183"/>
    </row>
    <row r="4" spans="1:9" ht="20.25" customHeight="1">
      <c r="A4" s="215"/>
      <c r="B4" s="206"/>
      <c r="C4" s="206"/>
      <c r="D4" s="206"/>
      <c r="E4" s="206"/>
      <c r="F4" s="206"/>
      <c r="G4" s="206"/>
      <c r="H4" s="206"/>
      <c r="I4" s="206"/>
    </row>
    <row r="5" spans="1:9" ht="15">
      <c r="A5" s="184"/>
    </row>
    <row r="6" spans="1:9" ht="24" customHeight="1">
      <c r="A6" s="344" t="s">
        <v>15</v>
      </c>
      <c r="B6" s="345"/>
      <c r="C6" s="345"/>
      <c r="D6" s="345"/>
      <c r="E6" s="345"/>
      <c r="F6" s="345"/>
      <c r="G6" s="345"/>
      <c r="H6" s="345"/>
      <c r="I6" s="346"/>
    </row>
    <row r="7" spans="1:9" ht="15">
      <c r="A7" s="184"/>
    </row>
    <row r="8" spans="1:9">
      <c r="A8" s="225"/>
      <c r="B8" s="225" t="s">
        <v>2</v>
      </c>
      <c r="C8" s="226" t="s">
        <v>16</v>
      </c>
      <c r="D8" s="225" t="s">
        <v>17</v>
      </c>
      <c r="E8" s="225" t="s">
        <v>1</v>
      </c>
      <c r="F8" s="227" t="s">
        <v>18</v>
      </c>
      <c r="G8" s="226" t="s">
        <v>19</v>
      </c>
      <c r="H8" s="226" t="s">
        <v>20</v>
      </c>
      <c r="I8" s="226" t="s">
        <v>21</v>
      </c>
    </row>
    <row r="9" spans="1:9">
      <c r="A9" s="228" t="s">
        <v>22</v>
      </c>
      <c r="B9" s="228" t="s">
        <v>23</v>
      </c>
      <c r="C9" s="229" t="s">
        <v>812</v>
      </c>
      <c r="D9" s="228" t="s">
        <v>24</v>
      </c>
      <c r="E9" s="228" t="s">
        <v>524</v>
      </c>
      <c r="F9" s="230" t="s">
        <v>32</v>
      </c>
      <c r="G9" s="229">
        <v>1</v>
      </c>
      <c r="H9" s="229" t="s">
        <v>318</v>
      </c>
      <c r="I9" s="229" t="s">
        <v>318</v>
      </c>
    </row>
    <row r="10" spans="1:9" ht="25.5">
      <c r="A10" s="228" t="s">
        <v>43</v>
      </c>
      <c r="B10" s="228"/>
      <c r="C10" s="229" t="s">
        <v>813</v>
      </c>
      <c r="D10" s="228" t="s">
        <v>24</v>
      </c>
      <c r="E10" s="228" t="s">
        <v>524</v>
      </c>
      <c r="F10" s="230" t="s">
        <v>32</v>
      </c>
      <c r="G10" s="229" t="s">
        <v>27</v>
      </c>
      <c r="H10" s="229" t="s">
        <v>318</v>
      </c>
      <c r="I10" s="231">
        <v>1.95</v>
      </c>
    </row>
    <row r="11" spans="1:9">
      <c r="A11" s="232"/>
      <c r="B11" s="232"/>
      <c r="C11" s="232"/>
      <c r="D11" s="232"/>
      <c r="E11" s="232"/>
      <c r="F11" s="232" t="s">
        <v>814</v>
      </c>
      <c r="G11" s="232" t="s">
        <v>28</v>
      </c>
      <c r="H11" s="232" t="s">
        <v>815</v>
      </c>
      <c r="I11" s="232" t="s">
        <v>28</v>
      </c>
    </row>
    <row r="12" spans="1:9" ht="15" thickBot="1">
      <c r="A12" s="232"/>
      <c r="B12" s="232"/>
      <c r="C12" s="232"/>
      <c r="D12" s="232"/>
      <c r="E12" s="232"/>
      <c r="F12" s="342" t="s">
        <v>816</v>
      </c>
      <c r="G12" s="342"/>
      <c r="H12" s="342" t="s">
        <v>817</v>
      </c>
      <c r="I12" s="342"/>
    </row>
    <row r="13" spans="1:9" ht="15" thickTop="1">
      <c r="A13" s="233"/>
      <c r="B13" s="233"/>
      <c r="C13" s="233"/>
      <c r="D13" s="233"/>
      <c r="E13" s="233"/>
      <c r="F13" s="233"/>
      <c r="G13" s="233"/>
      <c r="H13" s="233"/>
      <c r="I13" s="233"/>
    </row>
    <row r="14" spans="1:9">
      <c r="A14" s="225"/>
      <c r="B14" s="225" t="s">
        <v>2</v>
      </c>
      <c r="C14" s="226" t="s">
        <v>16</v>
      </c>
      <c r="D14" s="225" t="s">
        <v>17</v>
      </c>
      <c r="E14" s="225" t="s">
        <v>1</v>
      </c>
      <c r="F14" s="227" t="s">
        <v>18</v>
      </c>
      <c r="G14" s="226" t="s">
        <v>19</v>
      </c>
      <c r="H14" s="226" t="s">
        <v>20</v>
      </c>
      <c r="I14" s="226" t="s">
        <v>21</v>
      </c>
    </row>
    <row r="15" spans="1:9" ht="25.5">
      <c r="A15" s="228" t="s">
        <v>22</v>
      </c>
      <c r="B15" s="228" t="s">
        <v>29</v>
      </c>
      <c r="C15" s="229" t="s">
        <v>818</v>
      </c>
      <c r="D15" s="228" t="s">
        <v>24</v>
      </c>
      <c r="E15" s="228" t="s">
        <v>526</v>
      </c>
      <c r="F15" s="230" t="s">
        <v>25</v>
      </c>
      <c r="G15" s="229">
        <v>1</v>
      </c>
      <c r="H15" s="229" t="s">
        <v>819</v>
      </c>
      <c r="I15" s="229" t="s">
        <v>819</v>
      </c>
    </row>
    <row r="16" spans="1:9" ht="25.5">
      <c r="A16" s="228" t="s">
        <v>43</v>
      </c>
      <c r="B16" s="228"/>
      <c r="C16" s="229" t="s">
        <v>820</v>
      </c>
      <c r="D16" s="228" t="s">
        <v>24</v>
      </c>
      <c r="E16" s="228" t="s">
        <v>821</v>
      </c>
      <c r="F16" s="230" t="s">
        <v>25</v>
      </c>
      <c r="G16" s="229" t="s">
        <v>27</v>
      </c>
      <c r="H16" s="229" t="s">
        <v>819</v>
      </c>
      <c r="I16" s="231">
        <v>1565.36</v>
      </c>
    </row>
    <row r="17" spans="1:9">
      <c r="A17" s="232"/>
      <c r="B17" s="232"/>
      <c r="C17" s="232"/>
      <c r="D17" s="232"/>
      <c r="E17" s="232"/>
      <c r="F17" s="232" t="s">
        <v>814</v>
      </c>
      <c r="G17" s="232" t="s">
        <v>28</v>
      </c>
      <c r="H17" s="232" t="s">
        <v>815</v>
      </c>
      <c r="I17" s="232" t="s">
        <v>28</v>
      </c>
    </row>
    <row r="18" spans="1:9" ht="15" thickBot="1">
      <c r="A18" s="232"/>
      <c r="B18" s="232"/>
      <c r="C18" s="232"/>
      <c r="D18" s="232"/>
      <c r="E18" s="232"/>
      <c r="F18" s="342" t="s">
        <v>816</v>
      </c>
      <c r="G18" s="342"/>
      <c r="H18" s="342" t="s">
        <v>822</v>
      </c>
      <c r="I18" s="342"/>
    </row>
    <row r="19" spans="1:9" ht="15" thickTop="1">
      <c r="A19" s="233"/>
      <c r="B19" s="233"/>
      <c r="C19" s="233"/>
      <c r="D19" s="233"/>
      <c r="E19" s="233"/>
      <c r="F19" s="233"/>
      <c r="G19" s="233"/>
      <c r="H19" s="233"/>
      <c r="I19" s="233"/>
    </row>
    <row r="20" spans="1:9">
      <c r="A20" s="225"/>
      <c r="B20" s="225" t="s">
        <v>2</v>
      </c>
      <c r="C20" s="226" t="s">
        <v>16</v>
      </c>
      <c r="D20" s="225" t="s">
        <v>17</v>
      </c>
      <c r="E20" s="225" t="s">
        <v>1</v>
      </c>
      <c r="F20" s="227" t="s">
        <v>18</v>
      </c>
      <c r="G20" s="226" t="s">
        <v>19</v>
      </c>
      <c r="H20" s="226" t="s">
        <v>20</v>
      </c>
      <c r="I20" s="226" t="s">
        <v>21</v>
      </c>
    </row>
    <row r="21" spans="1:9">
      <c r="A21" s="228" t="s">
        <v>22</v>
      </c>
      <c r="B21" s="228" t="s">
        <v>56</v>
      </c>
      <c r="C21" s="229" t="s">
        <v>823</v>
      </c>
      <c r="D21" s="228" t="s">
        <v>31</v>
      </c>
      <c r="E21" s="228" t="s">
        <v>528</v>
      </c>
      <c r="F21" s="230" t="s">
        <v>32</v>
      </c>
      <c r="G21" s="229">
        <v>1</v>
      </c>
      <c r="H21" s="229" t="s">
        <v>824</v>
      </c>
      <c r="I21" s="229" t="s">
        <v>824</v>
      </c>
    </row>
    <row r="22" spans="1:9" ht="25.5">
      <c r="A22" s="228" t="s">
        <v>26</v>
      </c>
      <c r="B22" s="228"/>
      <c r="C22" s="229" t="s">
        <v>498</v>
      </c>
      <c r="D22" s="228" t="s">
        <v>31</v>
      </c>
      <c r="E22" s="228" t="s">
        <v>499</v>
      </c>
      <c r="F22" s="230" t="s">
        <v>69</v>
      </c>
      <c r="G22" s="229" t="s">
        <v>825</v>
      </c>
      <c r="H22" s="229" t="s">
        <v>826</v>
      </c>
      <c r="I22" s="231">
        <v>0.1</v>
      </c>
    </row>
    <row r="23" spans="1:9" ht="25.5">
      <c r="A23" s="228" t="s">
        <v>26</v>
      </c>
      <c r="B23" s="228"/>
      <c r="C23" s="229" t="s">
        <v>500</v>
      </c>
      <c r="D23" s="228" t="s">
        <v>31</v>
      </c>
      <c r="E23" s="228" t="s">
        <v>501</v>
      </c>
      <c r="F23" s="230" t="s">
        <v>95</v>
      </c>
      <c r="G23" s="229" t="s">
        <v>484</v>
      </c>
      <c r="H23" s="229" t="s">
        <v>827</v>
      </c>
      <c r="I23" s="231">
        <v>0.42</v>
      </c>
    </row>
    <row r="24" spans="1:9" ht="25.5">
      <c r="A24" s="228" t="s">
        <v>26</v>
      </c>
      <c r="B24" s="228"/>
      <c r="C24" s="229" t="s">
        <v>37</v>
      </c>
      <c r="D24" s="228" t="s">
        <v>31</v>
      </c>
      <c r="E24" s="228" t="s">
        <v>38</v>
      </c>
      <c r="F24" s="230" t="s">
        <v>39</v>
      </c>
      <c r="G24" s="229" t="s">
        <v>828</v>
      </c>
      <c r="H24" s="229" t="s">
        <v>829</v>
      </c>
      <c r="I24" s="231">
        <v>11.41</v>
      </c>
    </row>
    <row r="25" spans="1:9" ht="25.5">
      <c r="A25" s="228" t="s">
        <v>26</v>
      </c>
      <c r="B25" s="228"/>
      <c r="C25" s="229" t="s">
        <v>84</v>
      </c>
      <c r="D25" s="228" t="s">
        <v>31</v>
      </c>
      <c r="E25" s="228" t="s">
        <v>85</v>
      </c>
      <c r="F25" s="230" t="s">
        <v>39</v>
      </c>
      <c r="G25" s="229" t="s">
        <v>830</v>
      </c>
      <c r="H25" s="229" t="s">
        <v>831</v>
      </c>
      <c r="I25" s="231">
        <v>3.2</v>
      </c>
    </row>
    <row r="26" spans="1:9" ht="25.5">
      <c r="A26" s="228" t="s">
        <v>26</v>
      </c>
      <c r="B26" s="228"/>
      <c r="C26" s="229" t="s">
        <v>832</v>
      </c>
      <c r="D26" s="228" t="s">
        <v>31</v>
      </c>
      <c r="E26" s="228" t="s">
        <v>833</v>
      </c>
      <c r="F26" s="230" t="s">
        <v>35</v>
      </c>
      <c r="G26" s="229" t="s">
        <v>124</v>
      </c>
      <c r="H26" s="229" t="s">
        <v>834</v>
      </c>
      <c r="I26" s="231">
        <v>0.49</v>
      </c>
    </row>
    <row r="27" spans="1:9" ht="25.5">
      <c r="A27" s="228" t="s">
        <v>43</v>
      </c>
      <c r="B27" s="228"/>
      <c r="C27" s="229" t="s">
        <v>835</v>
      </c>
      <c r="D27" s="228" t="s">
        <v>31</v>
      </c>
      <c r="E27" s="228" t="s">
        <v>836</v>
      </c>
      <c r="F27" s="230" t="s">
        <v>46</v>
      </c>
      <c r="G27" s="229" t="s">
        <v>837</v>
      </c>
      <c r="H27" s="229" t="s">
        <v>838</v>
      </c>
      <c r="I27" s="231">
        <v>34.06</v>
      </c>
    </row>
    <row r="28" spans="1:9" ht="25.5">
      <c r="A28" s="228" t="s">
        <v>43</v>
      </c>
      <c r="B28" s="228"/>
      <c r="C28" s="229" t="s">
        <v>143</v>
      </c>
      <c r="D28" s="228" t="s">
        <v>31</v>
      </c>
      <c r="E28" s="228" t="s">
        <v>144</v>
      </c>
      <c r="F28" s="230" t="s">
        <v>52</v>
      </c>
      <c r="G28" s="229" t="s">
        <v>839</v>
      </c>
      <c r="H28" s="229" t="s">
        <v>390</v>
      </c>
      <c r="I28" s="231">
        <v>0.38</v>
      </c>
    </row>
    <row r="29" spans="1:9" ht="25.5">
      <c r="A29" s="228" t="s">
        <v>43</v>
      </c>
      <c r="B29" s="228"/>
      <c r="C29" s="229" t="s">
        <v>840</v>
      </c>
      <c r="D29" s="228" t="s">
        <v>31</v>
      </c>
      <c r="E29" s="228" t="s">
        <v>841</v>
      </c>
      <c r="F29" s="230" t="s">
        <v>46</v>
      </c>
      <c r="G29" s="229" t="s">
        <v>842</v>
      </c>
      <c r="H29" s="229" t="s">
        <v>843</v>
      </c>
      <c r="I29" s="231">
        <v>11.13</v>
      </c>
    </row>
    <row r="30" spans="1:9" ht="25.5">
      <c r="A30" s="228" t="s">
        <v>43</v>
      </c>
      <c r="B30" s="228"/>
      <c r="C30" s="229" t="s">
        <v>844</v>
      </c>
      <c r="D30" s="228" t="s">
        <v>31</v>
      </c>
      <c r="E30" s="228" t="s">
        <v>845</v>
      </c>
      <c r="F30" s="230" t="s">
        <v>75</v>
      </c>
      <c r="G30" s="229" t="s">
        <v>846</v>
      </c>
      <c r="H30" s="229" t="s">
        <v>847</v>
      </c>
      <c r="I30" s="231">
        <v>17.239999999999998</v>
      </c>
    </row>
    <row r="31" spans="1:9">
      <c r="A31" s="232"/>
      <c r="B31" s="232"/>
      <c r="C31" s="232"/>
      <c r="D31" s="232"/>
      <c r="E31" s="232"/>
      <c r="F31" s="232" t="s">
        <v>814</v>
      </c>
      <c r="G31" s="232" t="s">
        <v>28</v>
      </c>
      <c r="H31" s="232" t="s">
        <v>815</v>
      </c>
      <c r="I31" s="232" t="s">
        <v>848</v>
      </c>
    </row>
    <row r="32" spans="1:9" ht="15" thickBot="1">
      <c r="A32" s="232"/>
      <c r="B32" s="232"/>
      <c r="C32" s="232"/>
      <c r="D32" s="232"/>
      <c r="E32" s="232"/>
      <c r="F32" s="342" t="s">
        <v>816</v>
      </c>
      <c r="G32" s="342"/>
      <c r="H32" s="342" t="s">
        <v>849</v>
      </c>
      <c r="I32" s="342"/>
    </row>
    <row r="33" spans="1:9" ht="15" thickTop="1">
      <c r="A33" s="233"/>
      <c r="B33" s="233"/>
      <c r="C33" s="233"/>
      <c r="D33" s="233"/>
      <c r="E33" s="233"/>
      <c r="F33" s="233"/>
      <c r="G33" s="233"/>
      <c r="H33" s="233"/>
      <c r="I33" s="233"/>
    </row>
    <row r="34" spans="1:9">
      <c r="A34" s="225"/>
      <c r="B34" s="225" t="s">
        <v>2</v>
      </c>
      <c r="C34" s="226" t="s">
        <v>16</v>
      </c>
      <c r="D34" s="225" t="s">
        <v>17</v>
      </c>
      <c r="E34" s="225" t="s">
        <v>1</v>
      </c>
      <c r="F34" s="227" t="s">
        <v>18</v>
      </c>
      <c r="G34" s="226" t="s">
        <v>19</v>
      </c>
      <c r="H34" s="226" t="s">
        <v>20</v>
      </c>
      <c r="I34" s="226" t="s">
        <v>21</v>
      </c>
    </row>
    <row r="35" spans="1:9">
      <c r="A35" s="228" t="s">
        <v>22</v>
      </c>
      <c r="B35" s="228" t="s">
        <v>304</v>
      </c>
      <c r="C35" s="229" t="s">
        <v>850</v>
      </c>
      <c r="D35" s="228" t="s">
        <v>24</v>
      </c>
      <c r="E35" s="228" t="s">
        <v>530</v>
      </c>
      <c r="F35" s="230" t="s">
        <v>25</v>
      </c>
      <c r="G35" s="229">
        <v>1</v>
      </c>
      <c r="H35" s="231">
        <f>I35</f>
        <v>3000</v>
      </c>
      <c r="I35" s="231">
        <v>3000</v>
      </c>
    </row>
    <row r="36" spans="1:9" ht="25.5">
      <c r="A36" s="228" t="s">
        <v>26</v>
      </c>
      <c r="B36" s="228"/>
      <c r="C36" s="229" t="s">
        <v>385</v>
      </c>
      <c r="D36" s="228" t="s">
        <v>330</v>
      </c>
      <c r="E36" s="228" t="s">
        <v>331</v>
      </c>
      <c r="F36" s="230" t="s">
        <v>332</v>
      </c>
      <c r="G36" s="229" t="s">
        <v>851</v>
      </c>
      <c r="H36" s="229" t="s">
        <v>852</v>
      </c>
      <c r="I36" s="231">
        <v>3000</v>
      </c>
    </row>
    <row r="37" spans="1:9">
      <c r="A37" s="232"/>
      <c r="B37" s="232"/>
      <c r="C37" s="232"/>
      <c r="D37" s="232"/>
      <c r="E37" s="232"/>
      <c r="F37" s="232" t="s">
        <v>814</v>
      </c>
      <c r="G37" s="232" t="s">
        <v>28</v>
      </c>
      <c r="H37" s="232" t="s">
        <v>815</v>
      </c>
      <c r="I37" s="234">
        <v>3000</v>
      </c>
    </row>
    <row r="38" spans="1:9" ht="15" thickBot="1">
      <c r="A38" s="232"/>
      <c r="B38" s="232"/>
      <c r="C38" s="232"/>
      <c r="D38" s="232"/>
      <c r="E38" s="232"/>
      <c r="F38" s="342" t="s">
        <v>816</v>
      </c>
      <c r="G38" s="342"/>
      <c r="H38" s="343">
        <v>3750</v>
      </c>
      <c r="I38" s="343"/>
    </row>
    <row r="39" spans="1:9" ht="15" thickTop="1">
      <c r="A39" s="233"/>
      <c r="B39" s="233"/>
      <c r="C39" s="233"/>
      <c r="D39" s="233"/>
      <c r="E39" s="233"/>
      <c r="F39" s="233"/>
      <c r="G39" s="233"/>
      <c r="H39" s="233"/>
      <c r="I39" s="233"/>
    </row>
    <row r="40" spans="1:9">
      <c r="A40" s="225"/>
      <c r="B40" s="225" t="s">
        <v>2</v>
      </c>
      <c r="C40" s="226" t="s">
        <v>16</v>
      </c>
      <c r="D40" s="225" t="s">
        <v>17</v>
      </c>
      <c r="E40" s="225" t="s">
        <v>1</v>
      </c>
      <c r="F40" s="227" t="s">
        <v>18</v>
      </c>
      <c r="G40" s="226" t="s">
        <v>19</v>
      </c>
      <c r="H40" s="226" t="s">
        <v>20</v>
      </c>
      <c r="I40" s="226" t="s">
        <v>21</v>
      </c>
    </row>
    <row r="41" spans="1:9">
      <c r="A41" s="228" t="s">
        <v>22</v>
      </c>
      <c r="B41" s="228" t="s">
        <v>384</v>
      </c>
      <c r="C41" s="229" t="s">
        <v>30</v>
      </c>
      <c r="D41" s="228" t="s">
        <v>31</v>
      </c>
      <c r="E41" s="228" t="s">
        <v>531</v>
      </c>
      <c r="F41" s="230" t="s">
        <v>32</v>
      </c>
      <c r="G41" s="229">
        <v>1</v>
      </c>
      <c r="H41" s="229" t="s">
        <v>853</v>
      </c>
      <c r="I41" s="229" t="s">
        <v>853</v>
      </c>
    </row>
    <row r="42" spans="1:9" ht="25.5">
      <c r="A42" s="228" t="s">
        <v>26</v>
      </c>
      <c r="B42" s="228"/>
      <c r="C42" s="229" t="s">
        <v>40</v>
      </c>
      <c r="D42" s="228" t="s">
        <v>31</v>
      </c>
      <c r="E42" s="228" t="s">
        <v>41</v>
      </c>
      <c r="F42" s="230" t="s">
        <v>39</v>
      </c>
      <c r="G42" s="229" t="s">
        <v>42</v>
      </c>
      <c r="H42" s="229" t="s">
        <v>854</v>
      </c>
      <c r="I42" s="231">
        <v>29.42</v>
      </c>
    </row>
    <row r="43" spans="1:9" ht="25.5">
      <c r="A43" s="228" t="s">
        <v>26</v>
      </c>
      <c r="B43" s="228"/>
      <c r="C43" s="229" t="s">
        <v>37</v>
      </c>
      <c r="D43" s="228" t="s">
        <v>31</v>
      </c>
      <c r="E43" s="228" t="s">
        <v>38</v>
      </c>
      <c r="F43" s="230" t="s">
        <v>39</v>
      </c>
      <c r="G43" s="229" t="s">
        <v>27</v>
      </c>
      <c r="H43" s="229" t="s">
        <v>829</v>
      </c>
      <c r="I43" s="231">
        <v>18.63</v>
      </c>
    </row>
    <row r="44" spans="1:9" ht="38.25">
      <c r="A44" s="228" t="s">
        <v>26</v>
      </c>
      <c r="B44" s="228"/>
      <c r="C44" s="229" t="s">
        <v>33</v>
      </c>
      <c r="D44" s="228" t="s">
        <v>31</v>
      </c>
      <c r="E44" s="228" t="s">
        <v>34</v>
      </c>
      <c r="F44" s="230" t="s">
        <v>35</v>
      </c>
      <c r="G44" s="229" t="s">
        <v>36</v>
      </c>
      <c r="H44" s="229" t="s">
        <v>855</v>
      </c>
      <c r="I44" s="231">
        <v>2.39</v>
      </c>
    </row>
    <row r="45" spans="1:9" ht="25.5">
      <c r="A45" s="228" t="s">
        <v>43</v>
      </c>
      <c r="B45" s="228"/>
      <c r="C45" s="229" t="s">
        <v>54</v>
      </c>
      <c r="D45" s="228" t="s">
        <v>31</v>
      </c>
      <c r="E45" s="228" t="s">
        <v>55</v>
      </c>
      <c r="F45" s="230" t="s">
        <v>46</v>
      </c>
      <c r="G45" s="229" t="s">
        <v>27</v>
      </c>
      <c r="H45" s="229" t="s">
        <v>856</v>
      </c>
      <c r="I45" s="231">
        <v>3.94</v>
      </c>
    </row>
    <row r="46" spans="1:9" ht="25.5">
      <c r="A46" s="228" t="s">
        <v>43</v>
      </c>
      <c r="B46" s="228"/>
      <c r="C46" s="229" t="s">
        <v>50</v>
      </c>
      <c r="D46" s="228" t="s">
        <v>31</v>
      </c>
      <c r="E46" s="228" t="s">
        <v>51</v>
      </c>
      <c r="F46" s="230" t="s">
        <v>52</v>
      </c>
      <c r="G46" s="229" t="s">
        <v>53</v>
      </c>
      <c r="H46" s="229" t="s">
        <v>857</v>
      </c>
      <c r="I46" s="231">
        <v>1</v>
      </c>
    </row>
    <row r="47" spans="1:9" ht="25.5">
      <c r="A47" s="228" t="s">
        <v>43</v>
      </c>
      <c r="B47" s="228"/>
      <c r="C47" s="229" t="s">
        <v>48</v>
      </c>
      <c r="D47" s="228" t="s">
        <v>31</v>
      </c>
      <c r="E47" s="228" t="s">
        <v>49</v>
      </c>
      <c r="F47" s="230" t="s">
        <v>32</v>
      </c>
      <c r="G47" s="229" t="s">
        <v>27</v>
      </c>
      <c r="H47" s="229" t="s">
        <v>383</v>
      </c>
      <c r="I47" s="231">
        <v>198.9</v>
      </c>
    </row>
    <row r="48" spans="1:9" ht="25.5">
      <c r="A48" s="228" t="s">
        <v>43</v>
      </c>
      <c r="B48" s="228"/>
      <c r="C48" s="229" t="s">
        <v>44</v>
      </c>
      <c r="D48" s="228" t="s">
        <v>31</v>
      </c>
      <c r="E48" s="228" t="s">
        <v>45</v>
      </c>
      <c r="F48" s="230" t="s">
        <v>46</v>
      </c>
      <c r="G48" s="229" t="s">
        <v>47</v>
      </c>
      <c r="H48" s="229" t="s">
        <v>858</v>
      </c>
      <c r="I48" s="231">
        <v>25.6</v>
      </c>
    </row>
    <row r="49" spans="1:9">
      <c r="A49" s="232"/>
      <c r="B49" s="232"/>
      <c r="C49" s="232"/>
      <c r="D49" s="232"/>
      <c r="E49" s="232"/>
      <c r="F49" s="232" t="s">
        <v>814</v>
      </c>
      <c r="G49" s="232" t="s">
        <v>28</v>
      </c>
      <c r="H49" s="232" t="s">
        <v>815</v>
      </c>
      <c r="I49" s="232" t="s">
        <v>859</v>
      </c>
    </row>
    <row r="50" spans="1:9" ht="15" thickBot="1">
      <c r="A50" s="232"/>
      <c r="B50" s="232"/>
      <c r="C50" s="232"/>
      <c r="D50" s="232"/>
      <c r="E50" s="232"/>
      <c r="F50" s="342" t="s">
        <v>816</v>
      </c>
      <c r="G50" s="342"/>
      <c r="H50" s="342" t="s">
        <v>860</v>
      </c>
      <c r="I50" s="342"/>
    </row>
    <row r="51" spans="1:9" ht="15" thickTop="1">
      <c r="A51" s="233"/>
      <c r="B51" s="233"/>
      <c r="C51" s="233"/>
      <c r="D51" s="233"/>
      <c r="E51" s="233"/>
      <c r="F51" s="233"/>
      <c r="G51" s="233"/>
      <c r="H51" s="233"/>
      <c r="I51" s="233"/>
    </row>
    <row r="52" spans="1:9">
      <c r="A52" s="225"/>
      <c r="B52" s="225" t="s">
        <v>2</v>
      </c>
      <c r="C52" s="226" t="s">
        <v>16</v>
      </c>
      <c r="D52" s="225" t="s">
        <v>17</v>
      </c>
      <c r="E52" s="225" t="s">
        <v>1</v>
      </c>
      <c r="F52" s="227" t="s">
        <v>18</v>
      </c>
      <c r="G52" s="226" t="s">
        <v>19</v>
      </c>
      <c r="H52" s="226" t="s">
        <v>20</v>
      </c>
      <c r="I52" s="226" t="s">
        <v>21</v>
      </c>
    </row>
    <row r="53" spans="1:9">
      <c r="A53" s="228" t="s">
        <v>22</v>
      </c>
      <c r="B53" s="228" t="s">
        <v>57</v>
      </c>
      <c r="C53" s="229" t="s">
        <v>861</v>
      </c>
      <c r="D53" s="228" t="s">
        <v>333</v>
      </c>
      <c r="E53" s="228" t="s">
        <v>537</v>
      </c>
      <c r="F53" s="230" t="s">
        <v>32</v>
      </c>
      <c r="G53" s="229">
        <v>1</v>
      </c>
      <c r="H53" s="229" t="s">
        <v>324</v>
      </c>
      <c r="I53" s="229" t="s">
        <v>324</v>
      </c>
    </row>
    <row r="54" spans="1:9" ht="25.5">
      <c r="A54" s="228" t="s">
        <v>26</v>
      </c>
      <c r="B54" s="228"/>
      <c r="C54" s="229" t="s">
        <v>862</v>
      </c>
      <c r="D54" s="228" t="s">
        <v>333</v>
      </c>
      <c r="E54" s="228" t="s">
        <v>863</v>
      </c>
      <c r="F54" s="230" t="s">
        <v>161</v>
      </c>
      <c r="G54" s="229" t="s">
        <v>413</v>
      </c>
      <c r="H54" s="229" t="s">
        <v>314</v>
      </c>
      <c r="I54" s="231">
        <v>0.88</v>
      </c>
    </row>
    <row r="55" spans="1:9" ht="25.5">
      <c r="A55" s="228" t="s">
        <v>26</v>
      </c>
      <c r="B55" s="228"/>
      <c r="C55" s="229" t="s">
        <v>864</v>
      </c>
      <c r="D55" s="228" t="s">
        <v>333</v>
      </c>
      <c r="E55" s="228" t="s">
        <v>865</v>
      </c>
      <c r="F55" s="230" t="s">
        <v>161</v>
      </c>
      <c r="G55" s="229" t="s">
        <v>413</v>
      </c>
      <c r="H55" s="229" t="s">
        <v>866</v>
      </c>
      <c r="I55" s="231">
        <v>0.85</v>
      </c>
    </row>
    <row r="56" spans="1:9" ht="25.5">
      <c r="A56" s="228" t="s">
        <v>43</v>
      </c>
      <c r="B56" s="228"/>
      <c r="C56" s="229" t="s">
        <v>131</v>
      </c>
      <c r="D56" s="228" t="s">
        <v>31</v>
      </c>
      <c r="E56" s="228" t="s">
        <v>132</v>
      </c>
      <c r="F56" s="230" t="s">
        <v>39</v>
      </c>
      <c r="G56" s="229" t="s">
        <v>413</v>
      </c>
      <c r="H56" s="229" t="s">
        <v>867</v>
      </c>
      <c r="I56" s="231">
        <v>4.78</v>
      </c>
    </row>
    <row r="57" spans="1:9" ht="25.5">
      <c r="A57" s="228" t="s">
        <v>43</v>
      </c>
      <c r="B57" s="228"/>
      <c r="C57" s="229" t="s">
        <v>133</v>
      </c>
      <c r="D57" s="228" t="s">
        <v>31</v>
      </c>
      <c r="E57" s="228" t="s">
        <v>868</v>
      </c>
      <c r="F57" s="230" t="s">
        <v>39</v>
      </c>
      <c r="G57" s="229" t="s">
        <v>413</v>
      </c>
      <c r="H57" s="229" t="s">
        <v>869</v>
      </c>
      <c r="I57" s="231">
        <v>3.4</v>
      </c>
    </row>
    <row r="58" spans="1:9">
      <c r="A58" s="232"/>
      <c r="B58" s="232"/>
      <c r="C58" s="232"/>
      <c r="D58" s="232"/>
      <c r="E58" s="232"/>
      <c r="F58" s="232" t="s">
        <v>814</v>
      </c>
      <c r="G58" s="232" t="s">
        <v>28</v>
      </c>
      <c r="H58" s="232" t="s">
        <v>815</v>
      </c>
      <c r="I58" s="232" t="s">
        <v>870</v>
      </c>
    </row>
    <row r="59" spans="1:9" ht="15" thickBot="1">
      <c r="A59" s="232"/>
      <c r="B59" s="232"/>
      <c r="C59" s="232"/>
      <c r="D59" s="232"/>
      <c r="E59" s="232"/>
      <c r="F59" s="342" t="s">
        <v>816</v>
      </c>
      <c r="G59" s="342"/>
      <c r="H59" s="342" t="s">
        <v>871</v>
      </c>
      <c r="I59" s="342"/>
    </row>
    <row r="60" spans="1:9" ht="15" thickTop="1">
      <c r="A60" s="233"/>
      <c r="B60" s="233"/>
      <c r="C60" s="233"/>
      <c r="D60" s="233"/>
      <c r="E60" s="233"/>
      <c r="F60" s="233"/>
      <c r="G60" s="233"/>
      <c r="H60" s="233"/>
      <c r="I60" s="233"/>
    </row>
    <row r="61" spans="1:9">
      <c r="A61" s="225"/>
      <c r="B61" s="225" t="s">
        <v>2</v>
      </c>
      <c r="C61" s="226" t="s">
        <v>16</v>
      </c>
      <c r="D61" s="225" t="s">
        <v>17</v>
      </c>
      <c r="E61" s="225" t="s">
        <v>1</v>
      </c>
      <c r="F61" s="227" t="s">
        <v>18</v>
      </c>
      <c r="G61" s="226" t="s">
        <v>19</v>
      </c>
      <c r="H61" s="226" t="s">
        <v>20</v>
      </c>
      <c r="I61" s="226" t="s">
        <v>21</v>
      </c>
    </row>
    <row r="62" spans="1:9">
      <c r="A62" s="228" t="s">
        <v>22</v>
      </c>
      <c r="B62" s="228" t="s">
        <v>61</v>
      </c>
      <c r="C62" s="229" t="s">
        <v>872</v>
      </c>
      <c r="D62" s="228" t="s">
        <v>31</v>
      </c>
      <c r="E62" s="228" t="s">
        <v>539</v>
      </c>
      <c r="F62" s="230" t="s">
        <v>35</v>
      </c>
      <c r="G62" s="229">
        <v>1</v>
      </c>
      <c r="H62" s="229" t="s">
        <v>873</v>
      </c>
      <c r="I62" s="229" t="s">
        <v>873</v>
      </c>
    </row>
    <row r="63" spans="1:9" ht="25.5">
      <c r="A63" s="228" t="s">
        <v>26</v>
      </c>
      <c r="B63" s="228"/>
      <c r="C63" s="229" t="s">
        <v>40</v>
      </c>
      <c r="D63" s="228" t="s">
        <v>31</v>
      </c>
      <c r="E63" s="228" t="s">
        <v>41</v>
      </c>
      <c r="F63" s="230" t="s">
        <v>39</v>
      </c>
      <c r="G63" s="229" t="s">
        <v>874</v>
      </c>
      <c r="H63" s="229" t="s">
        <v>854</v>
      </c>
      <c r="I63" s="231">
        <v>34.19</v>
      </c>
    </row>
    <row r="64" spans="1:9" ht="25.5">
      <c r="A64" s="228" t="s">
        <v>26</v>
      </c>
      <c r="B64" s="228"/>
      <c r="C64" s="229" t="s">
        <v>87</v>
      </c>
      <c r="D64" s="228" t="s">
        <v>31</v>
      </c>
      <c r="E64" s="228" t="s">
        <v>88</v>
      </c>
      <c r="F64" s="230" t="s">
        <v>39</v>
      </c>
      <c r="G64" s="229" t="s">
        <v>504</v>
      </c>
      <c r="H64" s="229" t="s">
        <v>875</v>
      </c>
      <c r="I64" s="231">
        <v>4.21</v>
      </c>
    </row>
    <row r="65" spans="1:9">
      <c r="A65" s="232"/>
      <c r="B65" s="232"/>
      <c r="C65" s="232"/>
      <c r="D65" s="232"/>
      <c r="E65" s="232"/>
      <c r="F65" s="232" t="s">
        <v>814</v>
      </c>
      <c r="G65" s="232" t="s">
        <v>28</v>
      </c>
      <c r="H65" s="232" t="s">
        <v>815</v>
      </c>
      <c r="I65" s="232" t="s">
        <v>876</v>
      </c>
    </row>
    <row r="66" spans="1:9" ht="15" thickBot="1">
      <c r="A66" s="232"/>
      <c r="B66" s="232"/>
      <c r="C66" s="232"/>
      <c r="D66" s="232"/>
      <c r="E66" s="232"/>
      <c r="F66" s="342" t="s">
        <v>816</v>
      </c>
      <c r="G66" s="342"/>
      <c r="H66" s="342" t="s">
        <v>877</v>
      </c>
      <c r="I66" s="342"/>
    </row>
    <row r="67" spans="1:9" ht="15" thickTop="1">
      <c r="A67" s="233"/>
      <c r="B67" s="233"/>
      <c r="C67" s="233"/>
      <c r="D67" s="233"/>
      <c r="E67" s="233"/>
      <c r="F67" s="233"/>
      <c r="G67" s="233"/>
      <c r="H67" s="233"/>
      <c r="I67" s="233"/>
    </row>
    <row r="68" spans="1:9">
      <c r="A68" s="225"/>
      <c r="B68" s="225" t="s">
        <v>2</v>
      </c>
      <c r="C68" s="226" t="s">
        <v>16</v>
      </c>
      <c r="D68" s="225" t="s">
        <v>17</v>
      </c>
      <c r="E68" s="225" t="s">
        <v>1</v>
      </c>
      <c r="F68" s="227" t="s">
        <v>18</v>
      </c>
      <c r="G68" s="226" t="s">
        <v>19</v>
      </c>
      <c r="H68" s="226" t="s">
        <v>20</v>
      </c>
      <c r="I68" s="226" t="s">
        <v>21</v>
      </c>
    </row>
    <row r="69" spans="1:9">
      <c r="A69" s="228" t="s">
        <v>22</v>
      </c>
      <c r="B69" s="228" t="s">
        <v>305</v>
      </c>
      <c r="C69" s="229" t="s">
        <v>878</v>
      </c>
      <c r="D69" s="228" t="s">
        <v>541</v>
      </c>
      <c r="E69" s="228" t="s">
        <v>542</v>
      </c>
      <c r="F69" s="230" t="s">
        <v>6</v>
      </c>
      <c r="G69" s="229">
        <v>1</v>
      </c>
      <c r="H69" s="229" t="s">
        <v>382</v>
      </c>
      <c r="I69" s="229" t="s">
        <v>382</v>
      </c>
    </row>
    <row r="70" spans="1:9" ht="38.25">
      <c r="A70" s="228" t="s">
        <v>43</v>
      </c>
      <c r="B70" s="228"/>
      <c r="C70" s="229" t="s">
        <v>879</v>
      </c>
      <c r="D70" s="228" t="s">
        <v>541</v>
      </c>
      <c r="E70" s="228" t="s">
        <v>880</v>
      </c>
      <c r="F70" s="230" t="s">
        <v>161</v>
      </c>
      <c r="G70" s="229" t="s">
        <v>63</v>
      </c>
      <c r="H70" s="229" t="s">
        <v>881</v>
      </c>
      <c r="I70" s="231">
        <v>4.38</v>
      </c>
    </row>
    <row r="71" spans="1:9" ht="38.25">
      <c r="A71" s="228" t="s">
        <v>43</v>
      </c>
      <c r="B71" s="228"/>
      <c r="C71" s="229" t="s">
        <v>882</v>
      </c>
      <c r="D71" s="228" t="s">
        <v>541</v>
      </c>
      <c r="E71" s="228" t="s">
        <v>883</v>
      </c>
      <c r="F71" s="230" t="s">
        <v>161</v>
      </c>
      <c r="G71" s="229" t="s">
        <v>63</v>
      </c>
      <c r="H71" s="229" t="s">
        <v>884</v>
      </c>
      <c r="I71" s="231">
        <v>3.6</v>
      </c>
    </row>
    <row r="72" spans="1:9">
      <c r="A72" s="232"/>
      <c r="B72" s="232"/>
      <c r="C72" s="232"/>
      <c r="D72" s="232"/>
      <c r="E72" s="232"/>
      <c r="F72" s="232" t="s">
        <v>814</v>
      </c>
      <c r="G72" s="232" t="s">
        <v>28</v>
      </c>
      <c r="H72" s="232" t="s">
        <v>815</v>
      </c>
      <c r="I72" s="232" t="s">
        <v>382</v>
      </c>
    </row>
    <row r="73" spans="1:9" ht="15" thickBot="1">
      <c r="A73" s="232"/>
      <c r="B73" s="232"/>
      <c r="C73" s="232"/>
      <c r="D73" s="232"/>
      <c r="E73" s="232"/>
      <c r="F73" s="342" t="s">
        <v>816</v>
      </c>
      <c r="G73" s="342"/>
      <c r="H73" s="342" t="s">
        <v>496</v>
      </c>
      <c r="I73" s="342"/>
    </row>
    <row r="74" spans="1:9" ht="15" thickTop="1">
      <c r="A74" s="233"/>
      <c r="B74" s="233"/>
      <c r="C74" s="233"/>
      <c r="D74" s="233"/>
      <c r="E74" s="233"/>
      <c r="F74" s="233"/>
      <c r="G74" s="233"/>
      <c r="H74" s="233"/>
      <c r="I74" s="233"/>
    </row>
    <row r="75" spans="1:9">
      <c r="A75" s="225"/>
      <c r="B75" s="225" t="s">
        <v>2</v>
      </c>
      <c r="C75" s="226" t="s">
        <v>16</v>
      </c>
      <c r="D75" s="225" t="s">
        <v>17</v>
      </c>
      <c r="E75" s="225" t="s">
        <v>1</v>
      </c>
      <c r="F75" s="227" t="s">
        <v>18</v>
      </c>
      <c r="G75" s="226" t="s">
        <v>19</v>
      </c>
      <c r="H75" s="226" t="s">
        <v>20</v>
      </c>
      <c r="I75" s="226" t="s">
        <v>21</v>
      </c>
    </row>
    <row r="76" spans="1:9">
      <c r="A76" s="228" t="s">
        <v>22</v>
      </c>
      <c r="B76" s="228" t="s">
        <v>389</v>
      </c>
      <c r="C76" s="229" t="s">
        <v>885</v>
      </c>
      <c r="D76" s="228" t="s">
        <v>31</v>
      </c>
      <c r="E76" s="228" t="s">
        <v>544</v>
      </c>
      <c r="F76" s="230" t="s">
        <v>32</v>
      </c>
      <c r="G76" s="229">
        <v>1</v>
      </c>
      <c r="H76" s="229" t="s">
        <v>886</v>
      </c>
      <c r="I76" s="229" t="s">
        <v>886</v>
      </c>
    </row>
    <row r="77" spans="1:9" ht="25.5">
      <c r="A77" s="228" t="s">
        <v>26</v>
      </c>
      <c r="B77" s="228"/>
      <c r="C77" s="229" t="s">
        <v>40</v>
      </c>
      <c r="D77" s="228" t="s">
        <v>31</v>
      </c>
      <c r="E77" s="228" t="s">
        <v>41</v>
      </c>
      <c r="F77" s="230" t="s">
        <v>39</v>
      </c>
      <c r="G77" s="229" t="s">
        <v>887</v>
      </c>
      <c r="H77" s="229" t="s">
        <v>854</v>
      </c>
      <c r="I77" s="231">
        <v>3.79</v>
      </c>
    </row>
    <row r="78" spans="1:9" ht="25.5">
      <c r="A78" s="228" t="s">
        <v>26</v>
      </c>
      <c r="B78" s="228"/>
      <c r="C78" s="229" t="s">
        <v>87</v>
      </c>
      <c r="D78" s="228" t="s">
        <v>31</v>
      </c>
      <c r="E78" s="228" t="s">
        <v>88</v>
      </c>
      <c r="F78" s="230" t="s">
        <v>39</v>
      </c>
      <c r="G78" s="229" t="s">
        <v>888</v>
      </c>
      <c r="H78" s="229" t="s">
        <v>875</v>
      </c>
      <c r="I78" s="231">
        <v>2.46</v>
      </c>
    </row>
    <row r="79" spans="1:9">
      <c r="A79" s="232"/>
      <c r="B79" s="232"/>
      <c r="C79" s="232"/>
      <c r="D79" s="232"/>
      <c r="E79" s="232"/>
      <c r="F79" s="232" t="s">
        <v>814</v>
      </c>
      <c r="G79" s="232" t="s">
        <v>28</v>
      </c>
      <c r="H79" s="232" t="s">
        <v>815</v>
      </c>
      <c r="I79" s="232" t="s">
        <v>323</v>
      </c>
    </row>
    <row r="80" spans="1:9" ht="15" thickBot="1">
      <c r="A80" s="232"/>
      <c r="B80" s="232"/>
      <c r="C80" s="232"/>
      <c r="D80" s="232"/>
      <c r="E80" s="232"/>
      <c r="F80" s="342" t="s">
        <v>816</v>
      </c>
      <c r="G80" s="342"/>
      <c r="H80" s="342" t="s">
        <v>889</v>
      </c>
      <c r="I80" s="342"/>
    </row>
    <row r="81" spans="1:9" ht="15" thickTop="1">
      <c r="A81" s="233"/>
      <c r="B81" s="233"/>
      <c r="C81" s="233"/>
      <c r="D81" s="233"/>
      <c r="E81" s="233"/>
      <c r="F81" s="233"/>
      <c r="G81" s="233"/>
      <c r="H81" s="233"/>
      <c r="I81" s="233"/>
    </row>
    <row r="82" spans="1:9">
      <c r="A82" s="225"/>
      <c r="B82" s="225" t="s">
        <v>2</v>
      </c>
      <c r="C82" s="226" t="s">
        <v>16</v>
      </c>
      <c r="D82" s="225" t="s">
        <v>17</v>
      </c>
      <c r="E82" s="225" t="s">
        <v>1</v>
      </c>
      <c r="F82" s="227" t="s">
        <v>18</v>
      </c>
      <c r="G82" s="226" t="s">
        <v>19</v>
      </c>
      <c r="H82" s="226" t="s">
        <v>20</v>
      </c>
      <c r="I82" s="226" t="s">
        <v>21</v>
      </c>
    </row>
    <row r="83" spans="1:9">
      <c r="A83" s="228" t="s">
        <v>22</v>
      </c>
      <c r="B83" s="228" t="s">
        <v>890</v>
      </c>
      <c r="C83" s="229" t="s">
        <v>891</v>
      </c>
      <c r="D83" s="228" t="s">
        <v>31</v>
      </c>
      <c r="E83" s="228" t="s">
        <v>546</v>
      </c>
      <c r="F83" s="230" t="s">
        <v>32</v>
      </c>
      <c r="G83" s="229">
        <v>1</v>
      </c>
      <c r="H83" s="229" t="s">
        <v>892</v>
      </c>
      <c r="I83" s="229" t="s">
        <v>892</v>
      </c>
    </row>
    <row r="84" spans="1:9" ht="25.5">
      <c r="A84" s="228" t="s">
        <v>26</v>
      </c>
      <c r="B84" s="228"/>
      <c r="C84" s="229" t="s">
        <v>40</v>
      </c>
      <c r="D84" s="228" t="s">
        <v>31</v>
      </c>
      <c r="E84" s="228" t="s">
        <v>41</v>
      </c>
      <c r="F84" s="230" t="s">
        <v>39</v>
      </c>
      <c r="G84" s="229" t="s">
        <v>152</v>
      </c>
      <c r="H84" s="229" t="s">
        <v>854</v>
      </c>
      <c r="I84" s="231">
        <v>2.94</v>
      </c>
    </row>
    <row r="85" spans="1:9" ht="25.5">
      <c r="A85" s="228" t="s">
        <v>26</v>
      </c>
      <c r="B85" s="228"/>
      <c r="C85" s="229" t="s">
        <v>406</v>
      </c>
      <c r="D85" s="228" t="s">
        <v>31</v>
      </c>
      <c r="E85" s="228" t="s">
        <v>407</v>
      </c>
      <c r="F85" s="230" t="s">
        <v>39</v>
      </c>
      <c r="G85" s="229" t="s">
        <v>154</v>
      </c>
      <c r="H85" s="229" t="s">
        <v>893</v>
      </c>
      <c r="I85" s="231">
        <v>7.84</v>
      </c>
    </row>
    <row r="86" spans="1:9">
      <c r="A86" s="232"/>
      <c r="B86" s="232"/>
      <c r="C86" s="232"/>
      <c r="D86" s="232"/>
      <c r="E86" s="232"/>
      <c r="F86" s="232" t="s">
        <v>814</v>
      </c>
      <c r="G86" s="232" t="s">
        <v>28</v>
      </c>
      <c r="H86" s="232" t="s">
        <v>815</v>
      </c>
      <c r="I86" s="232" t="s">
        <v>894</v>
      </c>
    </row>
    <row r="87" spans="1:9" ht="15" thickBot="1">
      <c r="A87" s="232"/>
      <c r="B87" s="232"/>
      <c r="C87" s="232"/>
      <c r="D87" s="232"/>
      <c r="E87" s="232"/>
      <c r="F87" s="342" t="s">
        <v>816</v>
      </c>
      <c r="G87" s="342"/>
      <c r="H87" s="342" t="s">
        <v>895</v>
      </c>
      <c r="I87" s="342"/>
    </row>
    <row r="88" spans="1:9" ht="15" thickTop="1">
      <c r="A88" s="233"/>
      <c r="B88" s="233"/>
      <c r="C88" s="233"/>
      <c r="D88" s="233"/>
      <c r="E88" s="233"/>
      <c r="F88" s="233"/>
      <c r="G88" s="233"/>
      <c r="H88" s="233"/>
      <c r="I88" s="233"/>
    </row>
    <row r="89" spans="1:9">
      <c r="A89" s="225"/>
      <c r="B89" s="225" t="s">
        <v>2</v>
      </c>
      <c r="C89" s="226" t="s">
        <v>16</v>
      </c>
      <c r="D89" s="225" t="s">
        <v>17</v>
      </c>
      <c r="E89" s="225" t="s">
        <v>1</v>
      </c>
      <c r="F89" s="227" t="s">
        <v>18</v>
      </c>
      <c r="G89" s="226" t="s">
        <v>19</v>
      </c>
      <c r="H89" s="226" t="s">
        <v>20</v>
      </c>
      <c r="I89" s="226" t="s">
        <v>21</v>
      </c>
    </row>
    <row r="90" spans="1:9">
      <c r="A90" s="228" t="s">
        <v>22</v>
      </c>
      <c r="B90" s="228" t="s">
        <v>896</v>
      </c>
      <c r="C90" s="229" t="s">
        <v>897</v>
      </c>
      <c r="D90" s="228" t="s">
        <v>330</v>
      </c>
      <c r="E90" s="228" t="s">
        <v>548</v>
      </c>
      <c r="F90" s="230" t="s">
        <v>32</v>
      </c>
      <c r="G90" s="229">
        <v>1</v>
      </c>
      <c r="H90" s="229" t="s">
        <v>898</v>
      </c>
      <c r="I90" s="229" t="s">
        <v>898</v>
      </c>
    </row>
    <row r="91" spans="1:9" ht="25.5">
      <c r="A91" s="228" t="s">
        <v>43</v>
      </c>
      <c r="B91" s="228"/>
      <c r="C91" s="229" t="s">
        <v>401</v>
      </c>
      <c r="D91" s="228" t="s">
        <v>330</v>
      </c>
      <c r="E91" s="228" t="s">
        <v>402</v>
      </c>
      <c r="F91" s="230" t="s">
        <v>35</v>
      </c>
      <c r="G91" s="229" t="s">
        <v>82</v>
      </c>
      <c r="H91" s="229" t="s">
        <v>403</v>
      </c>
      <c r="I91" s="231">
        <v>0.4</v>
      </c>
    </row>
    <row r="92" spans="1:9" ht="25.5">
      <c r="A92" s="228" t="s">
        <v>43</v>
      </c>
      <c r="B92" s="228"/>
      <c r="C92" s="229" t="s">
        <v>399</v>
      </c>
      <c r="D92" s="228" t="s">
        <v>330</v>
      </c>
      <c r="E92" s="228" t="s">
        <v>400</v>
      </c>
      <c r="F92" s="230" t="s">
        <v>52</v>
      </c>
      <c r="G92" s="229" t="s">
        <v>487</v>
      </c>
      <c r="H92" s="229" t="s">
        <v>306</v>
      </c>
      <c r="I92" s="231">
        <v>1.6</v>
      </c>
    </row>
    <row r="93" spans="1:9" ht="25.5">
      <c r="A93" s="228" t="s">
        <v>43</v>
      </c>
      <c r="B93" s="228"/>
      <c r="C93" s="229" t="s">
        <v>899</v>
      </c>
      <c r="D93" s="228" t="s">
        <v>330</v>
      </c>
      <c r="E93" s="228" t="s">
        <v>900</v>
      </c>
      <c r="F93" s="230" t="s">
        <v>75</v>
      </c>
      <c r="G93" s="229" t="s">
        <v>27</v>
      </c>
      <c r="H93" s="229" t="s">
        <v>901</v>
      </c>
      <c r="I93" s="231">
        <v>44.22</v>
      </c>
    </row>
    <row r="94" spans="1:9" ht="25.5">
      <c r="A94" s="228" t="s">
        <v>43</v>
      </c>
      <c r="B94" s="228"/>
      <c r="C94" s="229" t="s">
        <v>902</v>
      </c>
      <c r="D94" s="228" t="s">
        <v>330</v>
      </c>
      <c r="E94" s="228" t="s">
        <v>903</v>
      </c>
      <c r="F94" s="230" t="s">
        <v>39</v>
      </c>
      <c r="G94" s="229" t="s">
        <v>308</v>
      </c>
      <c r="H94" s="229" t="s">
        <v>904</v>
      </c>
      <c r="I94" s="231">
        <v>13.24</v>
      </c>
    </row>
    <row r="95" spans="1:9" ht="25.5">
      <c r="A95" s="228" t="s">
        <v>43</v>
      </c>
      <c r="B95" s="228"/>
      <c r="C95" s="229" t="s">
        <v>905</v>
      </c>
      <c r="D95" s="228" t="s">
        <v>330</v>
      </c>
      <c r="E95" s="228" t="s">
        <v>906</v>
      </c>
      <c r="F95" s="230" t="s">
        <v>39</v>
      </c>
      <c r="G95" s="229" t="s">
        <v>27</v>
      </c>
      <c r="H95" s="229" t="s">
        <v>907</v>
      </c>
      <c r="I95" s="231">
        <v>8.8699999999999992</v>
      </c>
    </row>
    <row r="96" spans="1:9" ht="25.5">
      <c r="A96" s="228" t="s">
        <v>43</v>
      </c>
      <c r="B96" s="228"/>
      <c r="C96" s="229" t="s">
        <v>386</v>
      </c>
      <c r="D96" s="228" t="s">
        <v>330</v>
      </c>
      <c r="E96" s="228" t="s">
        <v>132</v>
      </c>
      <c r="F96" s="230" t="s">
        <v>39</v>
      </c>
      <c r="G96" s="229" t="s">
        <v>27</v>
      </c>
      <c r="H96" s="229" t="s">
        <v>904</v>
      </c>
      <c r="I96" s="231">
        <v>15.58</v>
      </c>
    </row>
    <row r="97" spans="1:9" ht="25.5">
      <c r="A97" s="228" t="s">
        <v>43</v>
      </c>
      <c r="B97" s="228"/>
      <c r="C97" s="229" t="s">
        <v>387</v>
      </c>
      <c r="D97" s="228" t="s">
        <v>330</v>
      </c>
      <c r="E97" s="228" t="s">
        <v>134</v>
      </c>
      <c r="F97" s="230" t="s">
        <v>39</v>
      </c>
      <c r="G97" s="229" t="s">
        <v>27</v>
      </c>
      <c r="H97" s="229" t="s">
        <v>908</v>
      </c>
      <c r="I97" s="231">
        <v>10.56</v>
      </c>
    </row>
    <row r="98" spans="1:9">
      <c r="A98" s="232"/>
      <c r="B98" s="232"/>
      <c r="C98" s="232"/>
      <c r="D98" s="232"/>
      <c r="E98" s="232"/>
      <c r="F98" s="232" t="s">
        <v>814</v>
      </c>
      <c r="G98" s="232" t="s">
        <v>28</v>
      </c>
      <c r="H98" s="232" t="s">
        <v>815</v>
      </c>
      <c r="I98" s="232" t="s">
        <v>909</v>
      </c>
    </row>
    <row r="99" spans="1:9" ht="15" thickBot="1">
      <c r="A99" s="232"/>
      <c r="B99" s="232"/>
      <c r="C99" s="232"/>
      <c r="D99" s="232"/>
      <c r="E99" s="232"/>
      <c r="F99" s="342" t="s">
        <v>816</v>
      </c>
      <c r="G99" s="342"/>
      <c r="H99" s="342" t="s">
        <v>910</v>
      </c>
      <c r="I99" s="342"/>
    </row>
    <row r="100" spans="1:9" ht="15" thickTop="1">
      <c r="A100" s="233"/>
      <c r="B100" s="233"/>
      <c r="C100" s="233"/>
      <c r="D100" s="233"/>
      <c r="E100" s="233"/>
      <c r="F100" s="233"/>
      <c r="G100" s="233"/>
      <c r="H100" s="233"/>
      <c r="I100" s="233"/>
    </row>
    <row r="101" spans="1:9">
      <c r="A101" s="225"/>
      <c r="B101" s="225" t="s">
        <v>2</v>
      </c>
      <c r="C101" s="226" t="s">
        <v>16</v>
      </c>
      <c r="D101" s="225" t="s">
        <v>17</v>
      </c>
      <c r="E101" s="225" t="s">
        <v>1</v>
      </c>
      <c r="F101" s="227" t="s">
        <v>18</v>
      </c>
      <c r="G101" s="226" t="s">
        <v>19</v>
      </c>
      <c r="H101" s="226" t="s">
        <v>20</v>
      </c>
      <c r="I101" s="226" t="s">
        <v>21</v>
      </c>
    </row>
    <row r="102" spans="1:9">
      <c r="A102" s="228" t="s">
        <v>22</v>
      </c>
      <c r="B102" s="228" t="s">
        <v>911</v>
      </c>
      <c r="C102" s="229" t="s">
        <v>912</v>
      </c>
      <c r="D102" s="228" t="s">
        <v>31</v>
      </c>
      <c r="E102" s="228" t="s">
        <v>550</v>
      </c>
      <c r="F102" s="230" t="s">
        <v>32</v>
      </c>
      <c r="G102" s="229">
        <v>1</v>
      </c>
      <c r="H102" s="229" t="s">
        <v>392</v>
      </c>
      <c r="I102" s="229" t="s">
        <v>392</v>
      </c>
    </row>
    <row r="103" spans="1:9" ht="25.5">
      <c r="A103" s="228" t="s">
        <v>26</v>
      </c>
      <c r="B103" s="228"/>
      <c r="C103" s="229" t="s">
        <v>40</v>
      </c>
      <c r="D103" s="228" t="s">
        <v>31</v>
      </c>
      <c r="E103" s="228" t="s">
        <v>41</v>
      </c>
      <c r="F103" s="230" t="s">
        <v>39</v>
      </c>
      <c r="G103" s="229" t="s">
        <v>913</v>
      </c>
      <c r="H103" s="229" t="s">
        <v>854</v>
      </c>
      <c r="I103" s="231">
        <v>2.06</v>
      </c>
    </row>
    <row r="104" spans="1:9" ht="25.5">
      <c r="A104" s="228" t="s">
        <v>26</v>
      </c>
      <c r="B104" s="228"/>
      <c r="C104" s="229" t="s">
        <v>914</v>
      </c>
      <c r="D104" s="228" t="s">
        <v>31</v>
      </c>
      <c r="E104" s="228" t="s">
        <v>915</v>
      </c>
      <c r="F104" s="230" t="s">
        <v>39</v>
      </c>
      <c r="G104" s="229" t="s">
        <v>916</v>
      </c>
      <c r="H104" s="229" t="s">
        <v>829</v>
      </c>
      <c r="I104" s="231">
        <v>1.32</v>
      </c>
    </row>
    <row r="105" spans="1:9">
      <c r="A105" s="232"/>
      <c r="B105" s="232"/>
      <c r="C105" s="232"/>
      <c r="D105" s="232"/>
      <c r="E105" s="232"/>
      <c r="F105" s="232" t="s">
        <v>814</v>
      </c>
      <c r="G105" s="232" t="s">
        <v>28</v>
      </c>
      <c r="H105" s="232" t="s">
        <v>815</v>
      </c>
      <c r="I105" s="232" t="s">
        <v>917</v>
      </c>
    </row>
    <row r="106" spans="1:9" ht="15" thickBot="1">
      <c r="A106" s="232"/>
      <c r="B106" s="232"/>
      <c r="C106" s="232"/>
      <c r="D106" s="232"/>
      <c r="E106" s="232"/>
      <c r="F106" s="342" t="s">
        <v>816</v>
      </c>
      <c r="G106" s="342"/>
      <c r="H106" s="342" t="s">
        <v>918</v>
      </c>
      <c r="I106" s="342"/>
    </row>
    <row r="107" spans="1:9" ht="15" thickTop="1">
      <c r="A107" s="233"/>
      <c r="B107" s="233"/>
      <c r="C107" s="233"/>
      <c r="D107" s="233"/>
      <c r="E107" s="233"/>
      <c r="F107" s="233"/>
      <c r="G107" s="233"/>
      <c r="H107" s="233"/>
      <c r="I107" s="233"/>
    </row>
    <row r="108" spans="1:9">
      <c r="A108" s="225"/>
      <c r="B108" s="225" t="s">
        <v>2</v>
      </c>
      <c r="C108" s="226" t="s">
        <v>16</v>
      </c>
      <c r="D108" s="225" t="s">
        <v>17</v>
      </c>
      <c r="E108" s="225" t="s">
        <v>1</v>
      </c>
      <c r="F108" s="227" t="s">
        <v>18</v>
      </c>
      <c r="G108" s="226" t="s">
        <v>19</v>
      </c>
      <c r="H108" s="226" t="s">
        <v>20</v>
      </c>
      <c r="I108" s="226" t="s">
        <v>21</v>
      </c>
    </row>
    <row r="109" spans="1:9">
      <c r="A109" s="228" t="s">
        <v>22</v>
      </c>
      <c r="B109" s="228" t="s">
        <v>919</v>
      </c>
      <c r="C109" s="229" t="s">
        <v>920</v>
      </c>
      <c r="D109" s="228" t="s">
        <v>24</v>
      </c>
      <c r="E109" s="228" t="s">
        <v>552</v>
      </c>
      <c r="F109" s="230" t="s">
        <v>32</v>
      </c>
      <c r="G109" s="229">
        <v>1</v>
      </c>
      <c r="H109" s="229" t="s">
        <v>921</v>
      </c>
      <c r="I109" s="229" t="s">
        <v>921</v>
      </c>
    </row>
    <row r="110" spans="1:9" ht="25.5">
      <c r="A110" s="228" t="s">
        <v>26</v>
      </c>
      <c r="B110" s="228"/>
      <c r="C110" s="229" t="s">
        <v>103</v>
      </c>
      <c r="D110" s="228" t="s">
        <v>31</v>
      </c>
      <c r="E110" s="228" t="s">
        <v>104</v>
      </c>
      <c r="F110" s="230" t="s">
        <v>39</v>
      </c>
      <c r="G110" s="229" t="s">
        <v>154</v>
      </c>
      <c r="H110" s="229" t="s">
        <v>922</v>
      </c>
      <c r="I110" s="231">
        <v>7.36</v>
      </c>
    </row>
    <row r="111" spans="1:9">
      <c r="A111" s="232"/>
      <c r="B111" s="232"/>
      <c r="C111" s="232"/>
      <c r="D111" s="232"/>
      <c r="E111" s="232"/>
      <c r="F111" s="232" t="s">
        <v>814</v>
      </c>
      <c r="G111" s="232" t="s">
        <v>28</v>
      </c>
      <c r="H111" s="232" t="s">
        <v>815</v>
      </c>
      <c r="I111" s="232" t="s">
        <v>483</v>
      </c>
    </row>
    <row r="112" spans="1:9" ht="15" thickBot="1">
      <c r="A112" s="232"/>
      <c r="B112" s="232"/>
      <c r="C112" s="232"/>
      <c r="D112" s="232"/>
      <c r="E112" s="232"/>
      <c r="F112" s="342" t="s">
        <v>816</v>
      </c>
      <c r="G112" s="342"/>
      <c r="H112" s="342" t="s">
        <v>923</v>
      </c>
      <c r="I112" s="342"/>
    </row>
    <row r="113" spans="1:9" ht="15" thickTop="1">
      <c r="A113" s="233"/>
      <c r="B113" s="233"/>
      <c r="C113" s="233"/>
      <c r="D113" s="233"/>
      <c r="E113" s="233"/>
      <c r="F113" s="233"/>
      <c r="G113" s="233"/>
      <c r="H113" s="233"/>
      <c r="I113" s="233"/>
    </row>
    <row r="114" spans="1:9">
      <c r="A114" s="225"/>
      <c r="B114" s="225" t="s">
        <v>2</v>
      </c>
      <c r="C114" s="226" t="s">
        <v>16</v>
      </c>
      <c r="D114" s="225" t="s">
        <v>17</v>
      </c>
      <c r="E114" s="225" t="s">
        <v>1</v>
      </c>
      <c r="F114" s="227" t="s">
        <v>18</v>
      </c>
      <c r="G114" s="226" t="s">
        <v>19</v>
      </c>
      <c r="H114" s="226" t="s">
        <v>20</v>
      </c>
      <c r="I114" s="226" t="s">
        <v>21</v>
      </c>
    </row>
    <row r="115" spans="1:9" ht="25.5">
      <c r="A115" s="228" t="s">
        <v>22</v>
      </c>
      <c r="B115" s="228" t="s">
        <v>62</v>
      </c>
      <c r="C115" s="229" t="s">
        <v>924</v>
      </c>
      <c r="D115" s="228" t="s">
        <v>31</v>
      </c>
      <c r="E115" s="228" t="s">
        <v>557</v>
      </c>
      <c r="F115" s="230" t="s">
        <v>32</v>
      </c>
      <c r="G115" s="229">
        <v>1</v>
      </c>
      <c r="H115" s="229" t="s">
        <v>925</v>
      </c>
      <c r="I115" s="229" t="s">
        <v>925</v>
      </c>
    </row>
    <row r="116" spans="1:9" ht="25.5">
      <c r="A116" s="228" t="s">
        <v>26</v>
      </c>
      <c r="B116" s="228"/>
      <c r="C116" s="229" t="s">
        <v>40</v>
      </c>
      <c r="D116" s="228" t="s">
        <v>31</v>
      </c>
      <c r="E116" s="228" t="s">
        <v>41</v>
      </c>
      <c r="F116" s="230" t="s">
        <v>39</v>
      </c>
      <c r="G116" s="229" t="s">
        <v>926</v>
      </c>
      <c r="H116" s="229" t="s">
        <v>854</v>
      </c>
      <c r="I116" s="231">
        <v>2.72</v>
      </c>
    </row>
    <row r="117" spans="1:9" ht="25.5">
      <c r="A117" s="228" t="s">
        <v>26</v>
      </c>
      <c r="B117" s="228"/>
      <c r="C117" s="229" t="s">
        <v>87</v>
      </c>
      <c r="D117" s="228" t="s">
        <v>31</v>
      </c>
      <c r="E117" s="228" t="s">
        <v>88</v>
      </c>
      <c r="F117" s="230" t="s">
        <v>39</v>
      </c>
      <c r="G117" s="229" t="s">
        <v>74</v>
      </c>
      <c r="H117" s="229" t="s">
        <v>875</v>
      </c>
      <c r="I117" s="231">
        <v>6.93</v>
      </c>
    </row>
    <row r="118" spans="1:9" ht="25.5">
      <c r="A118" s="228" t="s">
        <v>26</v>
      </c>
      <c r="B118" s="228"/>
      <c r="C118" s="229" t="s">
        <v>417</v>
      </c>
      <c r="D118" s="228" t="s">
        <v>31</v>
      </c>
      <c r="E118" s="228" t="s">
        <v>418</v>
      </c>
      <c r="F118" s="230" t="s">
        <v>35</v>
      </c>
      <c r="G118" s="229" t="s">
        <v>927</v>
      </c>
      <c r="H118" s="229" t="s">
        <v>928</v>
      </c>
      <c r="I118" s="231">
        <v>30.84</v>
      </c>
    </row>
    <row r="119" spans="1:9">
      <c r="A119" s="232"/>
      <c r="B119" s="232"/>
      <c r="C119" s="232"/>
      <c r="D119" s="232"/>
      <c r="E119" s="232"/>
      <c r="F119" s="232" t="s">
        <v>814</v>
      </c>
      <c r="G119" s="232" t="s">
        <v>28</v>
      </c>
      <c r="H119" s="232" t="s">
        <v>815</v>
      </c>
      <c r="I119" s="232" t="s">
        <v>929</v>
      </c>
    </row>
    <row r="120" spans="1:9" ht="15" thickBot="1">
      <c r="A120" s="232"/>
      <c r="B120" s="232"/>
      <c r="C120" s="232"/>
      <c r="D120" s="232"/>
      <c r="E120" s="232"/>
      <c r="F120" s="342" t="s">
        <v>816</v>
      </c>
      <c r="G120" s="342"/>
      <c r="H120" s="342" t="s">
        <v>930</v>
      </c>
      <c r="I120" s="342"/>
    </row>
    <row r="121" spans="1:9" ht="15" thickTop="1">
      <c r="A121" s="233"/>
      <c r="B121" s="233"/>
      <c r="C121" s="233"/>
      <c r="D121" s="233"/>
      <c r="E121" s="233"/>
      <c r="F121" s="233"/>
      <c r="G121" s="233"/>
      <c r="H121" s="233"/>
      <c r="I121" s="233"/>
    </row>
    <row r="122" spans="1:9">
      <c r="A122" s="225"/>
      <c r="B122" s="225" t="s">
        <v>2</v>
      </c>
      <c r="C122" s="226" t="s">
        <v>16</v>
      </c>
      <c r="D122" s="225" t="s">
        <v>17</v>
      </c>
      <c r="E122" s="225" t="s">
        <v>1</v>
      </c>
      <c r="F122" s="227" t="s">
        <v>18</v>
      </c>
      <c r="G122" s="226" t="s">
        <v>19</v>
      </c>
      <c r="H122" s="226" t="s">
        <v>20</v>
      </c>
      <c r="I122" s="226" t="s">
        <v>21</v>
      </c>
    </row>
    <row r="123" spans="1:9">
      <c r="A123" s="228" t="s">
        <v>22</v>
      </c>
      <c r="B123" s="228" t="s">
        <v>67</v>
      </c>
      <c r="C123" s="229" t="s">
        <v>931</v>
      </c>
      <c r="D123" s="228" t="s">
        <v>31</v>
      </c>
      <c r="E123" s="228" t="s">
        <v>559</v>
      </c>
      <c r="F123" s="230" t="s">
        <v>32</v>
      </c>
      <c r="G123" s="229">
        <v>1</v>
      </c>
      <c r="H123" s="229" t="s">
        <v>932</v>
      </c>
      <c r="I123" s="229" t="s">
        <v>932</v>
      </c>
    </row>
    <row r="124" spans="1:9" ht="25.5">
      <c r="A124" s="228" t="s">
        <v>26</v>
      </c>
      <c r="B124" s="228"/>
      <c r="C124" s="229" t="s">
        <v>40</v>
      </c>
      <c r="D124" s="228" t="s">
        <v>31</v>
      </c>
      <c r="E124" s="228" t="s">
        <v>41</v>
      </c>
      <c r="F124" s="230" t="s">
        <v>39</v>
      </c>
      <c r="G124" s="229" t="s">
        <v>152</v>
      </c>
      <c r="H124" s="229" t="s">
        <v>854</v>
      </c>
      <c r="I124" s="231">
        <v>2.94</v>
      </c>
    </row>
    <row r="125" spans="1:9" ht="25.5">
      <c r="A125" s="228" t="s">
        <v>26</v>
      </c>
      <c r="B125" s="228"/>
      <c r="C125" s="229" t="s">
        <v>106</v>
      </c>
      <c r="D125" s="228" t="s">
        <v>31</v>
      </c>
      <c r="E125" s="228" t="s">
        <v>107</v>
      </c>
      <c r="F125" s="230" t="s">
        <v>39</v>
      </c>
      <c r="G125" s="229" t="s">
        <v>64</v>
      </c>
      <c r="H125" s="229" t="s">
        <v>933</v>
      </c>
      <c r="I125" s="231">
        <v>9.61</v>
      </c>
    </row>
    <row r="126" spans="1:9" ht="25.5">
      <c r="A126" s="228" t="s">
        <v>43</v>
      </c>
      <c r="B126" s="228"/>
      <c r="C126" s="229" t="s">
        <v>157</v>
      </c>
      <c r="D126" s="228" t="s">
        <v>31</v>
      </c>
      <c r="E126" s="228" t="s">
        <v>158</v>
      </c>
      <c r="F126" s="230" t="s">
        <v>52</v>
      </c>
      <c r="G126" s="229" t="s">
        <v>123</v>
      </c>
      <c r="H126" s="229" t="s">
        <v>934</v>
      </c>
      <c r="I126" s="231">
        <v>0.41</v>
      </c>
    </row>
    <row r="127" spans="1:9" ht="25.5">
      <c r="A127" s="228" t="s">
        <v>43</v>
      </c>
      <c r="B127" s="228"/>
      <c r="C127" s="229" t="s">
        <v>935</v>
      </c>
      <c r="D127" s="228" t="s">
        <v>31</v>
      </c>
      <c r="E127" s="228" t="s">
        <v>936</v>
      </c>
      <c r="F127" s="230" t="s">
        <v>32</v>
      </c>
      <c r="G127" s="229" t="s">
        <v>416</v>
      </c>
      <c r="H127" s="229" t="s">
        <v>937</v>
      </c>
      <c r="I127" s="231">
        <v>100.77</v>
      </c>
    </row>
    <row r="128" spans="1:9" ht="25.5">
      <c r="A128" s="228" t="s">
        <v>43</v>
      </c>
      <c r="B128" s="228"/>
      <c r="C128" s="229" t="s">
        <v>938</v>
      </c>
      <c r="D128" s="228" t="s">
        <v>31</v>
      </c>
      <c r="E128" s="228" t="s">
        <v>939</v>
      </c>
      <c r="F128" s="230" t="s">
        <v>52</v>
      </c>
      <c r="G128" s="229" t="s">
        <v>486</v>
      </c>
      <c r="H128" s="229" t="s">
        <v>940</v>
      </c>
      <c r="I128" s="231">
        <v>12.32</v>
      </c>
    </row>
    <row r="129" spans="1:9">
      <c r="A129" s="232"/>
      <c r="B129" s="232"/>
      <c r="C129" s="232"/>
      <c r="D129" s="232"/>
      <c r="E129" s="232"/>
      <c r="F129" s="232" t="s">
        <v>814</v>
      </c>
      <c r="G129" s="232" t="s">
        <v>28</v>
      </c>
      <c r="H129" s="232" t="s">
        <v>815</v>
      </c>
      <c r="I129" s="232" t="s">
        <v>941</v>
      </c>
    </row>
    <row r="130" spans="1:9" ht="15" thickBot="1">
      <c r="A130" s="232"/>
      <c r="B130" s="232"/>
      <c r="C130" s="232"/>
      <c r="D130" s="232"/>
      <c r="E130" s="232"/>
      <c r="F130" s="342" t="s">
        <v>816</v>
      </c>
      <c r="G130" s="342"/>
      <c r="H130" s="342" t="s">
        <v>942</v>
      </c>
      <c r="I130" s="342"/>
    </row>
    <row r="131" spans="1:9" ht="15" thickTop="1">
      <c r="A131" s="233"/>
      <c r="B131" s="233"/>
      <c r="C131" s="233"/>
      <c r="D131" s="233"/>
      <c r="E131" s="233"/>
      <c r="F131" s="233"/>
      <c r="G131" s="233"/>
      <c r="H131" s="233"/>
      <c r="I131" s="233"/>
    </row>
    <row r="132" spans="1:9">
      <c r="A132" s="225"/>
      <c r="B132" s="225" t="s">
        <v>2</v>
      </c>
      <c r="C132" s="226" t="s">
        <v>16</v>
      </c>
      <c r="D132" s="225" t="s">
        <v>17</v>
      </c>
      <c r="E132" s="225" t="s">
        <v>1</v>
      </c>
      <c r="F132" s="227" t="s">
        <v>18</v>
      </c>
      <c r="G132" s="226" t="s">
        <v>19</v>
      </c>
      <c r="H132" s="226" t="s">
        <v>20</v>
      </c>
      <c r="I132" s="226" t="s">
        <v>21</v>
      </c>
    </row>
    <row r="133" spans="1:9" ht="25.5">
      <c r="A133" s="228" t="s">
        <v>22</v>
      </c>
      <c r="B133" s="228" t="s">
        <v>943</v>
      </c>
      <c r="C133" s="229" t="s">
        <v>944</v>
      </c>
      <c r="D133" s="228" t="s">
        <v>31</v>
      </c>
      <c r="E133" s="228" t="s">
        <v>561</v>
      </c>
      <c r="F133" s="230" t="s">
        <v>32</v>
      </c>
      <c r="G133" s="229">
        <v>1</v>
      </c>
      <c r="H133" s="229" t="s">
        <v>945</v>
      </c>
      <c r="I133" s="229" t="s">
        <v>945</v>
      </c>
    </row>
    <row r="134" spans="1:9" ht="25.5">
      <c r="A134" s="228" t="s">
        <v>26</v>
      </c>
      <c r="B134" s="228"/>
      <c r="C134" s="229" t="s">
        <v>40</v>
      </c>
      <c r="D134" s="228" t="s">
        <v>31</v>
      </c>
      <c r="E134" s="228" t="s">
        <v>41</v>
      </c>
      <c r="F134" s="230" t="s">
        <v>39</v>
      </c>
      <c r="G134" s="229" t="s">
        <v>73</v>
      </c>
      <c r="H134" s="229" t="s">
        <v>854</v>
      </c>
      <c r="I134" s="231">
        <v>1.91</v>
      </c>
    </row>
    <row r="135" spans="1:9" ht="25.5">
      <c r="A135" s="228" t="s">
        <v>26</v>
      </c>
      <c r="B135" s="228"/>
      <c r="C135" s="229" t="s">
        <v>87</v>
      </c>
      <c r="D135" s="228" t="s">
        <v>31</v>
      </c>
      <c r="E135" s="228" t="s">
        <v>88</v>
      </c>
      <c r="F135" s="230" t="s">
        <v>39</v>
      </c>
      <c r="G135" s="229" t="s">
        <v>946</v>
      </c>
      <c r="H135" s="229" t="s">
        <v>875</v>
      </c>
      <c r="I135" s="231">
        <v>4.8899999999999997</v>
      </c>
    </row>
    <row r="136" spans="1:9" ht="25.5">
      <c r="A136" s="228" t="s">
        <v>26</v>
      </c>
      <c r="B136" s="228"/>
      <c r="C136" s="229" t="s">
        <v>947</v>
      </c>
      <c r="D136" s="228" t="s">
        <v>31</v>
      </c>
      <c r="E136" s="228" t="s">
        <v>948</v>
      </c>
      <c r="F136" s="230" t="s">
        <v>69</v>
      </c>
      <c r="G136" s="229" t="s">
        <v>309</v>
      </c>
      <c r="H136" s="229" t="s">
        <v>479</v>
      </c>
      <c r="I136" s="231">
        <v>7.0000000000000007E-2</v>
      </c>
    </row>
    <row r="137" spans="1:9" ht="25.5">
      <c r="A137" s="228" t="s">
        <v>26</v>
      </c>
      <c r="B137" s="228"/>
      <c r="C137" s="229" t="s">
        <v>949</v>
      </c>
      <c r="D137" s="228" t="s">
        <v>31</v>
      </c>
      <c r="E137" s="228" t="s">
        <v>950</v>
      </c>
      <c r="F137" s="230" t="s">
        <v>95</v>
      </c>
      <c r="G137" s="229" t="s">
        <v>951</v>
      </c>
      <c r="H137" s="229" t="s">
        <v>952</v>
      </c>
      <c r="I137" s="231">
        <v>0.21</v>
      </c>
    </row>
    <row r="138" spans="1:9" ht="25.5">
      <c r="A138" s="228" t="s">
        <v>43</v>
      </c>
      <c r="B138" s="228"/>
      <c r="C138" s="229" t="s">
        <v>953</v>
      </c>
      <c r="D138" s="228" t="s">
        <v>31</v>
      </c>
      <c r="E138" s="228" t="s">
        <v>954</v>
      </c>
      <c r="F138" s="230" t="s">
        <v>32</v>
      </c>
      <c r="G138" s="229" t="s">
        <v>101</v>
      </c>
      <c r="H138" s="229" t="s">
        <v>955</v>
      </c>
      <c r="I138" s="231">
        <v>129.22</v>
      </c>
    </row>
    <row r="139" spans="1:9" ht="25.5">
      <c r="A139" s="228" t="s">
        <v>43</v>
      </c>
      <c r="B139" s="228"/>
      <c r="C139" s="229" t="s">
        <v>956</v>
      </c>
      <c r="D139" s="228" t="s">
        <v>31</v>
      </c>
      <c r="E139" s="228" t="s">
        <v>957</v>
      </c>
      <c r="F139" s="230" t="s">
        <v>52</v>
      </c>
      <c r="G139" s="229" t="s">
        <v>958</v>
      </c>
      <c r="H139" s="229" t="s">
        <v>959</v>
      </c>
      <c r="I139" s="231">
        <v>1.48</v>
      </c>
    </row>
    <row r="140" spans="1:9">
      <c r="A140" s="232"/>
      <c r="B140" s="232"/>
      <c r="C140" s="232"/>
      <c r="D140" s="232"/>
      <c r="E140" s="232"/>
      <c r="F140" s="232" t="s">
        <v>814</v>
      </c>
      <c r="G140" s="232" t="s">
        <v>28</v>
      </c>
      <c r="H140" s="232" t="s">
        <v>815</v>
      </c>
      <c r="I140" s="232" t="s">
        <v>960</v>
      </c>
    </row>
    <row r="141" spans="1:9" ht="15" thickBot="1">
      <c r="A141" s="232"/>
      <c r="B141" s="232"/>
      <c r="C141" s="232"/>
      <c r="D141" s="232"/>
      <c r="E141" s="232"/>
      <c r="F141" s="342" t="s">
        <v>816</v>
      </c>
      <c r="G141" s="342"/>
      <c r="H141" s="342" t="s">
        <v>961</v>
      </c>
      <c r="I141" s="342"/>
    </row>
    <row r="142" spans="1:9" ht="15" thickTop="1">
      <c r="A142" s="233"/>
      <c r="B142" s="233"/>
      <c r="C142" s="233"/>
      <c r="D142" s="233"/>
      <c r="E142" s="233"/>
      <c r="F142" s="233"/>
      <c r="G142" s="233"/>
      <c r="H142" s="233"/>
      <c r="I142" s="233"/>
    </row>
    <row r="143" spans="1:9">
      <c r="A143" s="225"/>
      <c r="B143" s="225" t="s">
        <v>2</v>
      </c>
      <c r="C143" s="226" t="s">
        <v>16</v>
      </c>
      <c r="D143" s="225" t="s">
        <v>17</v>
      </c>
      <c r="E143" s="225" t="s">
        <v>1</v>
      </c>
      <c r="F143" s="227" t="s">
        <v>18</v>
      </c>
      <c r="G143" s="226" t="s">
        <v>19</v>
      </c>
      <c r="H143" s="226" t="s">
        <v>20</v>
      </c>
      <c r="I143" s="226" t="s">
        <v>21</v>
      </c>
    </row>
    <row r="144" spans="1:9" ht="25.5">
      <c r="A144" s="228" t="s">
        <v>22</v>
      </c>
      <c r="B144" s="228" t="s">
        <v>310</v>
      </c>
      <c r="C144" s="229" t="s">
        <v>962</v>
      </c>
      <c r="D144" s="228" t="s">
        <v>31</v>
      </c>
      <c r="E144" s="228" t="s">
        <v>563</v>
      </c>
      <c r="F144" s="230" t="s">
        <v>32</v>
      </c>
      <c r="G144" s="229">
        <v>1</v>
      </c>
      <c r="H144" s="229" t="s">
        <v>963</v>
      </c>
      <c r="I144" s="229" t="s">
        <v>963</v>
      </c>
    </row>
    <row r="145" spans="1:9" ht="25.5">
      <c r="A145" s="228" t="s">
        <v>26</v>
      </c>
      <c r="B145" s="228"/>
      <c r="C145" s="229" t="s">
        <v>40</v>
      </c>
      <c r="D145" s="228" t="s">
        <v>31</v>
      </c>
      <c r="E145" s="228" t="s">
        <v>41</v>
      </c>
      <c r="F145" s="230" t="s">
        <v>39</v>
      </c>
      <c r="G145" s="229" t="s">
        <v>964</v>
      </c>
      <c r="H145" s="229" t="s">
        <v>854</v>
      </c>
      <c r="I145" s="231">
        <v>11.07</v>
      </c>
    </row>
    <row r="146" spans="1:9" ht="25.5">
      <c r="A146" s="228" t="s">
        <v>26</v>
      </c>
      <c r="B146" s="228"/>
      <c r="C146" s="229" t="s">
        <v>87</v>
      </c>
      <c r="D146" s="228" t="s">
        <v>31</v>
      </c>
      <c r="E146" s="228" t="s">
        <v>88</v>
      </c>
      <c r="F146" s="230" t="s">
        <v>39</v>
      </c>
      <c r="G146" s="229" t="s">
        <v>965</v>
      </c>
      <c r="H146" s="229" t="s">
        <v>875</v>
      </c>
      <c r="I146" s="231">
        <v>28.22</v>
      </c>
    </row>
    <row r="147" spans="1:9" ht="38.25">
      <c r="A147" s="228" t="s">
        <v>26</v>
      </c>
      <c r="B147" s="228"/>
      <c r="C147" s="229" t="s">
        <v>966</v>
      </c>
      <c r="D147" s="228" t="s">
        <v>31</v>
      </c>
      <c r="E147" s="228" t="s">
        <v>967</v>
      </c>
      <c r="F147" s="230" t="s">
        <v>35</v>
      </c>
      <c r="G147" s="229" t="s">
        <v>968</v>
      </c>
      <c r="H147" s="229" t="s">
        <v>969</v>
      </c>
      <c r="I147" s="231">
        <v>4.32</v>
      </c>
    </row>
    <row r="148" spans="1:9" ht="25.5">
      <c r="A148" s="228" t="s">
        <v>43</v>
      </c>
      <c r="B148" s="228"/>
      <c r="C148" s="229" t="s">
        <v>970</v>
      </c>
      <c r="D148" s="228" t="s">
        <v>31</v>
      </c>
      <c r="E148" s="228" t="s">
        <v>971</v>
      </c>
      <c r="F148" s="230" t="s">
        <v>46</v>
      </c>
      <c r="G148" s="229" t="s">
        <v>110</v>
      </c>
      <c r="H148" s="229" t="s">
        <v>102</v>
      </c>
      <c r="I148" s="231">
        <v>0.74</v>
      </c>
    </row>
    <row r="149" spans="1:9" ht="25.5">
      <c r="A149" s="228" t="s">
        <v>43</v>
      </c>
      <c r="B149" s="228"/>
      <c r="C149" s="229" t="s">
        <v>972</v>
      </c>
      <c r="D149" s="228" t="s">
        <v>31</v>
      </c>
      <c r="E149" s="228" t="s">
        <v>973</v>
      </c>
      <c r="F149" s="230" t="s">
        <v>90</v>
      </c>
      <c r="G149" s="229" t="s">
        <v>974</v>
      </c>
      <c r="H149" s="229" t="s">
        <v>975</v>
      </c>
      <c r="I149" s="231">
        <v>0.27</v>
      </c>
    </row>
    <row r="150" spans="1:9" ht="25.5">
      <c r="A150" s="228" t="s">
        <v>43</v>
      </c>
      <c r="B150" s="228"/>
      <c r="C150" s="229" t="s">
        <v>976</v>
      </c>
      <c r="D150" s="228" t="s">
        <v>31</v>
      </c>
      <c r="E150" s="228" t="s">
        <v>977</v>
      </c>
      <c r="F150" s="230" t="s">
        <v>75</v>
      </c>
      <c r="G150" s="229" t="s">
        <v>978</v>
      </c>
      <c r="H150" s="229" t="s">
        <v>480</v>
      </c>
      <c r="I150" s="231">
        <v>11.91</v>
      </c>
    </row>
    <row r="151" spans="1:9">
      <c r="A151" s="232"/>
      <c r="B151" s="232"/>
      <c r="C151" s="232"/>
      <c r="D151" s="232"/>
      <c r="E151" s="232"/>
      <c r="F151" s="232" t="s">
        <v>814</v>
      </c>
      <c r="G151" s="232" t="s">
        <v>28</v>
      </c>
      <c r="H151" s="232" t="s">
        <v>815</v>
      </c>
      <c r="I151" s="232" t="s">
        <v>979</v>
      </c>
    </row>
    <row r="152" spans="1:9" ht="15" thickBot="1">
      <c r="A152" s="232"/>
      <c r="B152" s="232"/>
      <c r="C152" s="232"/>
      <c r="D152" s="232"/>
      <c r="E152" s="232"/>
      <c r="F152" s="342" t="s">
        <v>816</v>
      </c>
      <c r="G152" s="342"/>
      <c r="H152" s="342" t="s">
        <v>980</v>
      </c>
      <c r="I152" s="342"/>
    </row>
    <row r="153" spans="1:9" ht="15" thickTop="1">
      <c r="A153" s="233"/>
      <c r="B153" s="233"/>
      <c r="C153" s="233"/>
      <c r="D153" s="233"/>
      <c r="E153" s="233"/>
      <c r="F153" s="233"/>
      <c r="G153" s="233"/>
      <c r="H153" s="233"/>
      <c r="I153" s="233"/>
    </row>
    <row r="154" spans="1:9">
      <c r="A154" s="225"/>
      <c r="B154" s="225" t="s">
        <v>2</v>
      </c>
      <c r="C154" s="226" t="s">
        <v>16</v>
      </c>
      <c r="D154" s="225" t="s">
        <v>17</v>
      </c>
      <c r="E154" s="225" t="s">
        <v>1</v>
      </c>
      <c r="F154" s="227" t="s">
        <v>18</v>
      </c>
      <c r="G154" s="226" t="s">
        <v>19</v>
      </c>
      <c r="H154" s="226" t="s">
        <v>20</v>
      </c>
      <c r="I154" s="226" t="s">
        <v>21</v>
      </c>
    </row>
    <row r="155" spans="1:9">
      <c r="A155" s="228" t="s">
        <v>22</v>
      </c>
      <c r="B155" s="228" t="s">
        <v>311</v>
      </c>
      <c r="C155" s="229" t="s">
        <v>981</v>
      </c>
      <c r="D155" s="228" t="s">
        <v>31</v>
      </c>
      <c r="E155" s="228" t="s">
        <v>565</v>
      </c>
      <c r="F155" s="230" t="s">
        <v>32</v>
      </c>
      <c r="G155" s="229">
        <v>1</v>
      </c>
      <c r="H155" s="229" t="s">
        <v>982</v>
      </c>
      <c r="I155" s="229" t="s">
        <v>982</v>
      </c>
    </row>
    <row r="156" spans="1:9" ht="25.5">
      <c r="A156" s="228" t="s">
        <v>26</v>
      </c>
      <c r="B156" s="228"/>
      <c r="C156" s="229" t="s">
        <v>40</v>
      </c>
      <c r="D156" s="228" t="s">
        <v>31</v>
      </c>
      <c r="E156" s="228" t="s">
        <v>41</v>
      </c>
      <c r="F156" s="230" t="s">
        <v>39</v>
      </c>
      <c r="G156" s="229" t="s">
        <v>154</v>
      </c>
      <c r="H156" s="229" t="s">
        <v>854</v>
      </c>
      <c r="I156" s="231">
        <v>7.35</v>
      </c>
    </row>
    <row r="157" spans="1:9" ht="25.5">
      <c r="A157" s="228" t="s">
        <v>26</v>
      </c>
      <c r="B157" s="228"/>
      <c r="C157" s="229" t="s">
        <v>406</v>
      </c>
      <c r="D157" s="228" t="s">
        <v>31</v>
      </c>
      <c r="E157" s="228" t="s">
        <v>407</v>
      </c>
      <c r="F157" s="230" t="s">
        <v>39</v>
      </c>
      <c r="G157" s="229" t="s">
        <v>154</v>
      </c>
      <c r="H157" s="229" t="s">
        <v>893</v>
      </c>
      <c r="I157" s="231">
        <v>7.84</v>
      </c>
    </row>
    <row r="158" spans="1:9" ht="25.5">
      <c r="A158" s="228" t="s">
        <v>43</v>
      </c>
      <c r="B158" s="228"/>
      <c r="C158" s="229" t="s">
        <v>983</v>
      </c>
      <c r="D158" s="228" t="s">
        <v>31</v>
      </c>
      <c r="E158" s="228" t="s">
        <v>984</v>
      </c>
      <c r="F158" s="230" t="s">
        <v>32</v>
      </c>
      <c r="G158" s="229" t="s">
        <v>27</v>
      </c>
      <c r="H158" s="229" t="s">
        <v>985</v>
      </c>
      <c r="I158" s="231">
        <v>296.41000000000003</v>
      </c>
    </row>
    <row r="159" spans="1:9" ht="25.5">
      <c r="A159" s="228" t="s">
        <v>43</v>
      </c>
      <c r="B159" s="228"/>
      <c r="C159" s="229" t="s">
        <v>408</v>
      </c>
      <c r="D159" s="228" t="s">
        <v>31</v>
      </c>
      <c r="E159" s="228" t="s">
        <v>409</v>
      </c>
      <c r="F159" s="230" t="s">
        <v>52</v>
      </c>
      <c r="G159" s="229" t="s">
        <v>120</v>
      </c>
      <c r="H159" s="229" t="s">
        <v>986</v>
      </c>
      <c r="I159" s="231">
        <v>11.44</v>
      </c>
    </row>
    <row r="160" spans="1:9">
      <c r="A160" s="232"/>
      <c r="B160" s="232"/>
      <c r="C160" s="232"/>
      <c r="D160" s="232"/>
      <c r="E160" s="232"/>
      <c r="F160" s="232" t="s">
        <v>814</v>
      </c>
      <c r="G160" s="232" t="s">
        <v>28</v>
      </c>
      <c r="H160" s="232" t="s">
        <v>815</v>
      </c>
      <c r="I160" s="232" t="s">
        <v>987</v>
      </c>
    </row>
    <row r="161" spans="1:9" ht="15" thickBot="1">
      <c r="A161" s="232"/>
      <c r="B161" s="232"/>
      <c r="C161" s="232"/>
      <c r="D161" s="232"/>
      <c r="E161" s="232"/>
      <c r="F161" s="342" t="s">
        <v>816</v>
      </c>
      <c r="G161" s="342"/>
      <c r="H161" s="342" t="s">
        <v>988</v>
      </c>
      <c r="I161" s="342"/>
    </row>
    <row r="162" spans="1:9" ht="15" thickTop="1">
      <c r="A162" s="233"/>
      <c r="B162" s="233"/>
      <c r="C162" s="233"/>
      <c r="D162" s="233"/>
      <c r="E162" s="233"/>
      <c r="F162" s="233"/>
      <c r="G162" s="233"/>
      <c r="H162" s="233"/>
      <c r="I162" s="233"/>
    </row>
    <row r="163" spans="1:9">
      <c r="A163" s="225"/>
      <c r="B163" s="225" t="s">
        <v>2</v>
      </c>
      <c r="C163" s="226" t="s">
        <v>16</v>
      </c>
      <c r="D163" s="225" t="s">
        <v>17</v>
      </c>
      <c r="E163" s="225" t="s">
        <v>1</v>
      </c>
      <c r="F163" s="227" t="s">
        <v>18</v>
      </c>
      <c r="G163" s="226" t="s">
        <v>19</v>
      </c>
      <c r="H163" s="226" t="s">
        <v>20</v>
      </c>
      <c r="I163" s="226" t="s">
        <v>21</v>
      </c>
    </row>
    <row r="164" spans="1:9">
      <c r="A164" s="228" t="s">
        <v>22</v>
      </c>
      <c r="B164" s="228" t="s">
        <v>312</v>
      </c>
      <c r="C164" s="229" t="s">
        <v>989</v>
      </c>
      <c r="D164" s="228" t="s">
        <v>31</v>
      </c>
      <c r="E164" s="228" t="s">
        <v>568</v>
      </c>
      <c r="F164" s="230" t="s">
        <v>32</v>
      </c>
      <c r="G164" s="229">
        <v>1</v>
      </c>
      <c r="H164" s="229" t="s">
        <v>468</v>
      </c>
      <c r="I164" s="229" t="s">
        <v>468</v>
      </c>
    </row>
    <row r="165" spans="1:9" ht="25.5">
      <c r="A165" s="228" t="s">
        <v>26</v>
      </c>
      <c r="B165" s="228"/>
      <c r="C165" s="229" t="s">
        <v>40</v>
      </c>
      <c r="D165" s="228" t="s">
        <v>31</v>
      </c>
      <c r="E165" s="228" t="s">
        <v>41</v>
      </c>
      <c r="F165" s="230" t="s">
        <v>39</v>
      </c>
      <c r="G165" s="229" t="s">
        <v>990</v>
      </c>
      <c r="H165" s="229" t="s">
        <v>854</v>
      </c>
      <c r="I165" s="231">
        <v>0.79</v>
      </c>
    </row>
    <row r="166" spans="1:9" ht="25.5">
      <c r="A166" s="228" t="s">
        <v>26</v>
      </c>
      <c r="B166" s="228"/>
      <c r="C166" s="229" t="s">
        <v>87</v>
      </c>
      <c r="D166" s="228" t="s">
        <v>31</v>
      </c>
      <c r="E166" s="228" t="s">
        <v>88</v>
      </c>
      <c r="F166" s="230" t="s">
        <v>39</v>
      </c>
      <c r="G166" s="229" t="s">
        <v>991</v>
      </c>
      <c r="H166" s="229" t="s">
        <v>875</v>
      </c>
      <c r="I166" s="231">
        <v>2.02</v>
      </c>
    </row>
    <row r="167" spans="1:9" ht="25.5">
      <c r="A167" s="228" t="s">
        <v>26</v>
      </c>
      <c r="B167" s="228"/>
      <c r="C167" s="229" t="s">
        <v>992</v>
      </c>
      <c r="D167" s="228" t="s">
        <v>31</v>
      </c>
      <c r="E167" s="228" t="s">
        <v>993</v>
      </c>
      <c r="F167" s="230" t="s">
        <v>35</v>
      </c>
      <c r="G167" s="229" t="s">
        <v>124</v>
      </c>
      <c r="H167" s="229" t="s">
        <v>994</v>
      </c>
      <c r="I167" s="231">
        <v>6.5</v>
      </c>
    </row>
    <row r="168" spans="1:9">
      <c r="A168" s="232"/>
      <c r="B168" s="232"/>
      <c r="C168" s="232"/>
      <c r="D168" s="232"/>
      <c r="E168" s="232"/>
      <c r="F168" s="232" t="s">
        <v>814</v>
      </c>
      <c r="G168" s="232" t="s">
        <v>28</v>
      </c>
      <c r="H168" s="232" t="s">
        <v>815</v>
      </c>
      <c r="I168" s="232" t="s">
        <v>995</v>
      </c>
    </row>
    <row r="169" spans="1:9" ht="15" thickBot="1">
      <c r="A169" s="232"/>
      <c r="B169" s="232"/>
      <c r="C169" s="232"/>
      <c r="D169" s="232"/>
      <c r="E169" s="232"/>
      <c r="F169" s="342" t="s">
        <v>816</v>
      </c>
      <c r="G169" s="342"/>
      <c r="H169" s="342" t="s">
        <v>494</v>
      </c>
      <c r="I169" s="342"/>
    </row>
    <row r="170" spans="1:9" ht="15" thickTop="1">
      <c r="A170" s="233"/>
      <c r="B170" s="233"/>
      <c r="C170" s="233"/>
      <c r="D170" s="233"/>
      <c r="E170" s="233"/>
      <c r="F170" s="233"/>
      <c r="G170" s="233"/>
      <c r="H170" s="233"/>
      <c r="I170" s="233"/>
    </row>
    <row r="171" spans="1:9">
      <c r="A171" s="225"/>
      <c r="B171" s="225" t="s">
        <v>2</v>
      </c>
      <c r="C171" s="226" t="s">
        <v>16</v>
      </c>
      <c r="D171" s="225" t="s">
        <v>17</v>
      </c>
      <c r="E171" s="225" t="s">
        <v>1</v>
      </c>
      <c r="F171" s="227" t="s">
        <v>18</v>
      </c>
      <c r="G171" s="226" t="s">
        <v>19</v>
      </c>
      <c r="H171" s="226" t="s">
        <v>20</v>
      </c>
      <c r="I171" s="226" t="s">
        <v>21</v>
      </c>
    </row>
    <row r="172" spans="1:9">
      <c r="A172" s="228" t="s">
        <v>22</v>
      </c>
      <c r="B172" s="228" t="s">
        <v>391</v>
      </c>
      <c r="C172" s="229" t="s">
        <v>996</v>
      </c>
      <c r="D172" s="228" t="s">
        <v>31</v>
      </c>
      <c r="E172" s="228" t="s">
        <v>570</v>
      </c>
      <c r="F172" s="230" t="s">
        <v>32</v>
      </c>
      <c r="G172" s="229">
        <v>1</v>
      </c>
      <c r="H172" s="229" t="s">
        <v>997</v>
      </c>
      <c r="I172" s="229" t="s">
        <v>997</v>
      </c>
    </row>
    <row r="173" spans="1:9" ht="25.5">
      <c r="A173" s="228" t="s">
        <v>26</v>
      </c>
      <c r="B173" s="228"/>
      <c r="C173" s="229" t="s">
        <v>40</v>
      </c>
      <c r="D173" s="228" t="s">
        <v>31</v>
      </c>
      <c r="E173" s="228" t="s">
        <v>41</v>
      </c>
      <c r="F173" s="230" t="s">
        <v>39</v>
      </c>
      <c r="G173" s="229" t="s">
        <v>998</v>
      </c>
      <c r="H173" s="229" t="s">
        <v>854</v>
      </c>
      <c r="I173" s="231">
        <v>3.1</v>
      </c>
    </row>
    <row r="174" spans="1:9" ht="25.5">
      <c r="A174" s="228" t="s">
        <v>26</v>
      </c>
      <c r="B174" s="228"/>
      <c r="C174" s="229" t="s">
        <v>87</v>
      </c>
      <c r="D174" s="228" t="s">
        <v>31</v>
      </c>
      <c r="E174" s="228" t="s">
        <v>88</v>
      </c>
      <c r="F174" s="230" t="s">
        <v>39</v>
      </c>
      <c r="G174" s="229" t="s">
        <v>110</v>
      </c>
      <c r="H174" s="229" t="s">
        <v>875</v>
      </c>
      <c r="I174" s="231">
        <v>10.86</v>
      </c>
    </row>
    <row r="175" spans="1:9" ht="38.25">
      <c r="A175" s="228" t="s">
        <v>26</v>
      </c>
      <c r="B175" s="228"/>
      <c r="C175" s="229" t="s">
        <v>966</v>
      </c>
      <c r="D175" s="228" t="s">
        <v>31</v>
      </c>
      <c r="E175" s="228" t="s">
        <v>967</v>
      </c>
      <c r="F175" s="230" t="s">
        <v>35</v>
      </c>
      <c r="G175" s="229" t="s">
        <v>999</v>
      </c>
      <c r="H175" s="229" t="s">
        <v>969</v>
      </c>
      <c r="I175" s="231">
        <v>15.35</v>
      </c>
    </row>
    <row r="176" spans="1:9">
      <c r="A176" s="232"/>
      <c r="B176" s="232"/>
      <c r="C176" s="232"/>
      <c r="D176" s="232"/>
      <c r="E176" s="232"/>
      <c r="F176" s="232" t="s">
        <v>814</v>
      </c>
      <c r="G176" s="232" t="s">
        <v>28</v>
      </c>
      <c r="H176" s="232" t="s">
        <v>815</v>
      </c>
      <c r="I176" s="232" t="s">
        <v>1000</v>
      </c>
    </row>
    <row r="177" spans="1:9" ht="15" thickBot="1">
      <c r="A177" s="232"/>
      <c r="B177" s="232"/>
      <c r="C177" s="232"/>
      <c r="D177" s="232"/>
      <c r="E177" s="232"/>
      <c r="F177" s="342" t="s">
        <v>816</v>
      </c>
      <c r="G177" s="342"/>
      <c r="H177" s="342" t="s">
        <v>1001</v>
      </c>
      <c r="I177" s="342"/>
    </row>
    <row r="178" spans="1:9" ht="15" thickTop="1">
      <c r="A178" s="233"/>
      <c r="B178" s="233"/>
      <c r="C178" s="233"/>
      <c r="D178" s="233"/>
      <c r="E178" s="233"/>
      <c r="F178" s="233"/>
      <c r="G178" s="233"/>
      <c r="H178" s="233"/>
      <c r="I178" s="233"/>
    </row>
    <row r="179" spans="1:9">
      <c r="A179" s="225"/>
      <c r="B179" s="225" t="s">
        <v>2</v>
      </c>
      <c r="C179" s="226" t="s">
        <v>16</v>
      </c>
      <c r="D179" s="225" t="s">
        <v>17</v>
      </c>
      <c r="E179" s="225" t="s">
        <v>1</v>
      </c>
      <c r="F179" s="227" t="s">
        <v>18</v>
      </c>
      <c r="G179" s="226" t="s">
        <v>19</v>
      </c>
      <c r="H179" s="226" t="s">
        <v>20</v>
      </c>
      <c r="I179" s="226" t="s">
        <v>21</v>
      </c>
    </row>
    <row r="180" spans="1:9">
      <c r="A180" s="228" t="s">
        <v>22</v>
      </c>
      <c r="B180" s="228" t="s">
        <v>394</v>
      </c>
      <c r="C180" s="229" t="s">
        <v>1002</v>
      </c>
      <c r="D180" s="228" t="s">
        <v>24</v>
      </c>
      <c r="E180" s="228" t="s">
        <v>572</v>
      </c>
      <c r="F180" s="230" t="s">
        <v>32</v>
      </c>
      <c r="G180" s="229">
        <v>1</v>
      </c>
      <c r="H180" s="229" t="s">
        <v>1003</v>
      </c>
      <c r="I180" s="229" t="s">
        <v>1003</v>
      </c>
    </row>
    <row r="181" spans="1:9" ht="25.5">
      <c r="A181" s="228" t="s">
        <v>26</v>
      </c>
      <c r="B181" s="228"/>
      <c r="C181" s="229" t="s">
        <v>37</v>
      </c>
      <c r="D181" s="228" t="s">
        <v>31</v>
      </c>
      <c r="E181" s="228" t="s">
        <v>38</v>
      </c>
      <c r="F181" s="230" t="s">
        <v>39</v>
      </c>
      <c r="G181" s="229" t="s">
        <v>42</v>
      </c>
      <c r="H181" s="229" t="s">
        <v>829</v>
      </c>
      <c r="I181" s="231">
        <v>37.26</v>
      </c>
    </row>
    <row r="182" spans="1:9" ht="25.5">
      <c r="A182" s="228" t="s">
        <v>26</v>
      </c>
      <c r="B182" s="228"/>
      <c r="C182" s="229" t="s">
        <v>40</v>
      </c>
      <c r="D182" s="228" t="s">
        <v>31</v>
      </c>
      <c r="E182" s="228" t="s">
        <v>41</v>
      </c>
      <c r="F182" s="230" t="s">
        <v>39</v>
      </c>
      <c r="G182" s="229" t="s">
        <v>42</v>
      </c>
      <c r="H182" s="229" t="s">
        <v>854</v>
      </c>
      <c r="I182" s="231">
        <v>29.42</v>
      </c>
    </row>
    <row r="183" spans="1:9" ht="25.5">
      <c r="A183" s="228" t="s">
        <v>43</v>
      </c>
      <c r="B183" s="228"/>
      <c r="C183" s="229" t="s">
        <v>1004</v>
      </c>
      <c r="D183" s="228" t="s">
        <v>333</v>
      </c>
      <c r="E183" s="228" t="s">
        <v>1005</v>
      </c>
      <c r="F183" s="230" t="s">
        <v>32</v>
      </c>
      <c r="G183" s="229" t="s">
        <v>122</v>
      </c>
      <c r="H183" s="229" t="s">
        <v>1006</v>
      </c>
      <c r="I183" s="231">
        <v>105</v>
      </c>
    </row>
    <row r="184" spans="1:9" ht="25.5">
      <c r="A184" s="228" t="s">
        <v>43</v>
      </c>
      <c r="B184" s="228"/>
      <c r="C184" s="229" t="s">
        <v>1007</v>
      </c>
      <c r="D184" s="228" t="s">
        <v>31</v>
      </c>
      <c r="E184" s="228" t="s">
        <v>1008</v>
      </c>
      <c r="F184" s="230" t="s">
        <v>52</v>
      </c>
      <c r="G184" s="229" t="s">
        <v>395</v>
      </c>
      <c r="H184" s="229" t="s">
        <v>1009</v>
      </c>
      <c r="I184" s="231">
        <v>55.62</v>
      </c>
    </row>
    <row r="185" spans="1:9">
      <c r="A185" s="232"/>
      <c r="B185" s="232"/>
      <c r="C185" s="232"/>
      <c r="D185" s="232"/>
      <c r="E185" s="232"/>
      <c r="F185" s="232" t="s">
        <v>814</v>
      </c>
      <c r="G185" s="232" t="s">
        <v>28</v>
      </c>
      <c r="H185" s="232" t="s">
        <v>815</v>
      </c>
      <c r="I185" s="232" t="s">
        <v>1010</v>
      </c>
    </row>
    <row r="186" spans="1:9" ht="15" thickBot="1">
      <c r="A186" s="232"/>
      <c r="B186" s="232"/>
      <c r="C186" s="232"/>
      <c r="D186" s="232"/>
      <c r="E186" s="232"/>
      <c r="F186" s="342" t="s">
        <v>816</v>
      </c>
      <c r="G186" s="342"/>
      <c r="H186" s="342" t="s">
        <v>1011</v>
      </c>
      <c r="I186" s="342"/>
    </row>
    <row r="187" spans="1:9" ht="15" thickTop="1">
      <c r="A187" s="233"/>
      <c r="B187" s="233"/>
      <c r="C187" s="233"/>
      <c r="D187" s="233"/>
      <c r="E187" s="233"/>
      <c r="F187" s="233"/>
      <c r="G187" s="233"/>
      <c r="H187" s="233"/>
      <c r="I187" s="233"/>
    </row>
    <row r="188" spans="1:9">
      <c r="A188" s="225"/>
      <c r="B188" s="225" t="s">
        <v>2</v>
      </c>
      <c r="C188" s="226" t="s">
        <v>16</v>
      </c>
      <c r="D188" s="225" t="s">
        <v>17</v>
      </c>
      <c r="E188" s="225" t="s">
        <v>1</v>
      </c>
      <c r="F188" s="227" t="s">
        <v>18</v>
      </c>
      <c r="G188" s="226" t="s">
        <v>19</v>
      </c>
      <c r="H188" s="226" t="s">
        <v>20</v>
      </c>
      <c r="I188" s="226" t="s">
        <v>21</v>
      </c>
    </row>
    <row r="189" spans="1:9">
      <c r="A189" s="228" t="s">
        <v>22</v>
      </c>
      <c r="B189" s="228" t="s">
        <v>397</v>
      </c>
      <c r="C189" s="229" t="s">
        <v>1012</v>
      </c>
      <c r="D189" s="228" t="s">
        <v>333</v>
      </c>
      <c r="E189" s="228" t="s">
        <v>575</v>
      </c>
      <c r="F189" s="230" t="s">
        <v>32</v>
      </c>
      <c r="G189" s="229">
        <v>1</v>
      </c>
      <c r="H189" s="229" t="s">
        <v>1013</v>
      </c>
      <c r="I189" s="229" t="s">
        <v>1013</v>
      </c>
    </row>
    <row r="190" spans="1:9" ht="25.5">
      <c r="A190" s="228" t="s">
        <v>43</v>
      </c>
      <c r="B190" s="228"/>
      <c r="C190" s="229" t="s">
        <v>1014</v>
      </c>
      <c r="D190" s="228" t="s">
        <v>31</v>
      </c>
      <c r="E190" s="228" t="s">
        <v>1015</v>
      </c>
      <c r="F190" s="230" t="s">
        <v>32</v>
      </c>
      <c r="G190" s="229" t="s">
        <v>27</v>
      </c>
      <c r="H190" s="229" t="s">
        <v>1013</v>
      </c>
      <c r="I190" s="231">
        <v>574.38</v>
      </c>
    </row>
    <row r="191" spans="1:9">
      <c r="A191" s="232"/>
      <c r="B191" s="232"/>
      <c r="C191" s="232"/>
      <c r="D191" s="232"/>
      <c r="E191" s="232"/>
      <c r="F191" s="232" t="s">
        <v>814</v>
      </c>
      <c r="G191" s="232" t="s">
        <v>28</v>
      </c>
      <c r="H191" s="232" t="s">
        <v>815</v>
      </c>
      <c r="I191" s="232" t="s">
        <v>28</v>
      </c>
    </row>
    <row r="192" spans="1:9" ht="15" thickBot="1">
      <c r="A192" s="232"/>
      <c r="B192" s="232"/>
      <c r="C192" s="232"/>
      <c r="D192" s="232"/>
      <c r="E192" s="232"/>
      <c r="F192" s="342" t="s">
        <v>816</v>
      </c>
      <c r="G192" s="342"/>
      <c r="H192" s="342" t="s">
        <v>1016</v>
      </c>
      <c r="I192" s="342"/>
    </row>
    <row r="193" spans="1:9" ht="15" thickTop="1">
      <c r="A193" s="233"/>
      <c r="B193" s="233"/>
      <c r="C193" s="233"/>
      <c r="D193" s="233"/>
      <c r="E193" s="233"/>
      <c r="F193" s="233"/>
      <c r="G193" s="233"/>
      <c r="H193" s="233"/>
      <c r="I193" s="233"/>
    </row>
    <row r="194" spans="1:9">
      <c r="A194" s="225"/>
      <c r="B194" s="225" t="s">
        <v>2</v>
      </c>
      <c r="C194" s="226" t="s">
        <v>16</v>
      </c>
      <c r="D194" s="225" t="s">
        <v>17</v>
      </c>
      <c r="E194" s="225" t="s">
        <v>1</v>
      </c>
      <c r="F194" s="227" t="s">
        <v>18</v>
      </c>
      <c r="G194" s="226" t="s">
        <v>19</v>
      </c>
      <c r="H194" s="226" t="s">
        <v>20</v>
      </c>
      <c r="I194" s="226" t="s">
        <v>21</v>
      </c>
    </row>
    <row r="195" spans="1:9">
      <c r="A195" s="228" t="s">
        <v>22</v>
      </c>
      <c r="B195" s="228" t="s">
        <v>398</v>
      </c>
      <c r="C195" s="229" t="s">
        <v>1017</v>
      </c>
      <c r="D195" s="228" t="s">
        <v>333</v>
      </c>
      <c r="E195" s="228" t="s">
        <v>577</v>
      </c>
      <c r="F195" s="230" t="s">
        <v>32</v>
      </c>
      <c r="G195" s="229">
        <v>1</v>
      </c>
      <c r="H195" s="229" t="s">
        <v>1018</v>
      </c>
      <c r="I195" s="229" t="s">
        <v>1018</v>
      </c>
    </row>
    <row r="196" spans="1:9" ht="25.5">
      <c r="A196" s="228" t="s">
        <v>43</v>
      </c>
      <c r="B196" s="228"/>
      <c r="C196" s="229" t="s">
        <v>1019</v>
      </c>
      <c r="D196" s="228" t="s">
        <v>333</v>
      </c>
      <c r="E196" s="228" t="s">
        <v>1020</v>
      </c>
      <c r="F196" s="230" t="s">
        <v>32</v>
      </c>
      <c r="G196" s="229" t="s">
        <v>27</v>
      </c>
      <c r="H196" s="229" t="s">
        <v>1018</v>
      </c>
      <c r="I196" s="231">
        <v>355</v>
      </c>
    </row>
    <row r="197" spans="1:9">
      <c r="A197" s="232"/>
      <c r="B197" s="232"/>
      <c r="C197" s="232"/>
      <c r="D197" s="232"/>
      <c r="E197" s="232"/>
      <c r="F197" s="232" t="s">
        <v>814</v>
      </c>
      <c r="G197" s="232" t="s">
        <v>28</v>
      </c>
      <c r="H197" s="232" t="s">
        <v>815</v>
      </c>
      <c r="I197" s="232" t="s">
        <v>28</v>
      </c>
    </row>
    <row r="198" spans="1:9" ht="15" thickBot="1">
      <c r="A198" s="232"/>
      <c r="B198" s="232"/>
      <c r="C198" s="232"/>
      <c r="D198" s="232"/>
      <c r="E198" s="232"/>
      <c r="F198" s="342" t="s">
        <v>816</v>
      </c>
      <c r="G198" s="342"/>
      <c r="H198" s="342" t="s">
        <v>1021</v>
      </c>
      <c r="I198" s="342"/>
    </row>
    <row r="199" spans="1:9" ht="15" thickTop="1">
      <c r="A199" s="233"/>
      <c r="B199" s="233"/>
      <c r="C199" s="233"/>
      <c r="D199" s="233"/>
      <c r="E199" s="233"/>
      <c r="F199" s="233"/>
      <c r="G199" s="233"/>
      <c r="H199" s="233"/>
      <c r="I199" s="233"/>
    </row>
    <row r="200" spans="1:9">
      <c r="A200" s="225"/>
      <c r="B200" s="225" t="s">
        <v>2</v>
      </c>
      <c r="C200" s="226" t="s">
        <v>16</v>
      </c>
      <c r="D200" s="225" t="s">
        <v>17</v>
      </c>
      <c r="E200" s="225" t="s">
        <v>1</v>
      </c>
      <c r="F200" s="227" t="s">
        <v>18</v>
      </c>
      <c r="G200" s="226" t="s">
        <v>19</v>
      </c>
      <c r="H200" s="226" t="s">
        <v>20</v>
      </c>
      <c r="I200" s="226" t="s">
        <v>21</v>
      </c>
    </row>
    <row r="201" spans="1:9" ht="25.5">
      <c r="A201" s="228" t="s">
        <v>22</v>
      </c>
      <c r="B201" s="228" t="s">
        <v>1022</v>
      </c>
      <c r="C201" s="229" t="s">
        <v>1023</v>
      </c>
      <c r="D201" s="228" t="s">
        <v>333</v>
      </c>
      <c r="E201" s="228" t="s">
        <v>624</v>
      </c>
      <c r="F201" s="230" t="s">
        <v>6</v>
      </c>
      <c r="G201" s="229">
        <v>1</v>
      </c>
      <c r="H201" s="229" t="s">
        <v>1024</v>
      </c>
      <c r="I201" s="229" t="s">
        <v>1024</v>
      </c>
    </row>
    <row r="202" spans="1:9" ht="25.5">
      <c r="A202" s="228" t="s">
        <v>26</v>
      </c>
      <c r="B202" s="228"/>
      <c r="C202" s="229" t="s">
        <v>862</v>
      </c>
      <c r="D202" s="228" t="s">
        <v>333</v>
      </c>
      <c r="E202" s="228" t="s">
        <v>863</v>
      </c>
      <c r="F202" s="230" t="s">
        <v>161</v>
      </c>
      <c r="G202" s="229" t="s">
        <v>147</v>
      </c>
      <c r="H202" s="229" t="s">
        <v>314</v>
      </c>
      <c r="I202" s="231">
        <v>1.01</v>
      </c>
    </row>
    <row r="203" spans="1:9" ht="25.5">
      <c r="A203" s="228" t="s">
        <v>26</v>
      </c>
      <c r="B203" s="228"/>
      <c r="C203" s="229" t="s">
        <v>1025</v>
      </c>
      <c r="D203" s="228" t="s">
        <v>333</v>
      </c>
      <c r="E203" s="228" t="s">
        <v>1026</v>
      </c>
      <c r="F203" s="230" t="s">
        <v>161</v>
      </c>
      <c r="G203" s="229" t="s">
        <v>147</v>
      </c>
      <c r="H203" s="229" t="s">
        <v>1027</v>
      </c>
      <c r="I203" s="231">
        <v>0.96</v>
      </c>
    </row>
    <row r="204" spans="1:9" ht="25.5">
      <c r="A204" s="228" t="s">
        <v>43</v>
      </c>
      <c r="B204" s="228"/>
      <c r="C204" s="229" t="s">
        <v>1028</v>
      </c>
      <c r="D204" s="228" t="s">
        <v>333</v>
      </c>
      <c r="E204" s="228" t="s">
        <v>1029</v>
      </c>
      <c r="F204" s="230" t="s">
        <v>6</v>
      </c>
      <c r="G204" s="229" t="s">
        <v>27</v>
      </c>
      <c r="H204" s="229" t="s">
        <v>1030</v>
      </c>
      <c r="I204" s="231">
        <v>12.9</v>
      </c>
    </row>
    <row r="205" spans="1:9" ht="25.5">
      <c r="A205" s="228" t="s">
        <v>43</v>
      </c>
      <c r="B205" s="228"/>
      <c r="C205" s="229" t="s">
        <v>1031</v>
      </c>
      <c r="D205" s="228" t="s">
        <v>333</v>
      </c>
      <c r="E205" s="228" t="s">
        <v>1032</v>
      </c>
      <c r="F205" s="230" t="s">
        <v>6</v>
      </c>
      <c r="G205" s="229" t="s">
        <v>27</v>
      </c>
      <c r="H205" s="229" t="s">
        <v>437</v>
      </c>
      <c r="I205" s="231">
        <v>7.3</v>
      </c>
    </row>
    <row r="206" spans="1:9" ht="25.5">
      <c r="A206" s="228" t="s">
        <v>43</v>
      </c>
      <c r="B206" s="228"/>
      <c r="C206" s="229" t="s">
        <v>126</v>
      </c>
      <c r="D206" s="228" t="s">
        <v>31</v>
      </c>
      <c r="E206" s="228" t="s">
        <v>127</v>
      </c>
      <c r="F206" s="230" t="s">
        <v>39</v>
      </c>
      <c r="G206" s="229" t="s">
        <v>147</v>
      </c>
      <c r="H206" s="229" t="s">
        <v>867</v>
      </c>
      <c r="I206" s="231">
        <v>5.47</v>
      </c>
    </row>
    <row r="207" spans="1:9" ht="25.5">
      <c r="A207" s="228" t="s">
        <v>43</v>
      </c>
      <c r="B207" s="228"/>
      <c r="C207" s="229" t="s">
        <v>133</v>
      </c>
      <c r="D207" s="228" t="s">
        <v>31</v>
      </c>
      <c r="E207" s="228" t="s">
        <v>868</v>
      </c>
      <c r="F207" s="230" t="s">
        <v>39</v>
      </c>
      <c r="G207" s="229" t="s">
        <v>147</v>
      </c>
      <c r="H207" s="229" t="s">
        <v>869</v>
      </c>
      <c r="I207" s="231">
        <v>3.88</v>
      </c>
    </row>
    <row r="208" spans="1:9">
      <c r="A208" s="232"/>
      <c r="B208" s="232"/>
      <c r="C208" s="232"/>
      <c r="D208" s="232"/>
      <c r="E208" s="232"/>
      <c r="F208" s="232" t="s">
        <v>814</v>
      </c>
      <c r="G208" s="232" t="s">
        <v>28</v>
      </c>
      <c r="H208" s="232" t="s">
        <v>815</v>
      </c>
      <c r="I208" s="232" t="s">
        <v>1033</v>
      </c>
    </row>
    <row r="209" spans="1:9" ht="15" thickBot="1">
      <c r="A209" s="232"/>
      <c r="B209" s="232"/>
      <c r="C209" s="232"/>
      <c r="D209" s="232"/>
      <c r="E209" s="232"/>
      <c r="F209" s="342" t="s">
        <v>816</v>
      </c>
      <c r="G209" s="342"/>
      <c r="H209" s="342" t="s">
        <v>1034</v>
      </c>
      <c r="I209" s="342"/>
    </row>
    <row r="210" spans="1:9" ht="15" thickTop="1">
      <c r="A210" s="233"/>
      <c r="B210" s="233"/>
      <c r="C210" s="233"/>
      <c r="D210" s="233"/>
      <c r="E210" s="233"/>
      <c r="F210" s="233"/>
      <c r="G210" s="233"/>
      <c r="H210" s="233"/>
      <c r="I210" s="233"/>
    </row>
    <row r="211" spans="1:9">
      <c r="A211" s="225"/>
      <c r="B211" s="225" t="s">
        <v>2</v>
      </c>
      <c r="C211" s="226" t="s">
        <v>16</v>
      </c>
      <c r="D211" s="225" t="s">
        <v>17</v>
      </c>
      <c r="E211" s="225" t="s">
        <v>1</v>
      </c>
      <c r="F211" s="227" t="s">
        <v>18</v>
      </c>
      <c r="G211" s="226" t="s">
        <v>19</v>
      </c>
      <c r="H211" s="226" t="s">
        <v>20</v>
      </c>
      <c r="I211" s="226" t="s">
        <v>21</v>
      </c>
    </row>
    <row r="212" spans="1:9" ht="25.5">
      <c r="A212" s="228" t="s">
        <v>22</v>
      </c>
      <c r="B212" s="228" t="s">
        <v>1035</v>
      </c>
      <c r="C212" s="229" t="s">
        <v>1036</v>
      </c>
      <c r="D212" s="228" t="s">
        <v>333</v>
      </c>
      <c r="E212" s="228" t="s">
        <v>626</v>
      </c>
      <c r="F212" s="230" t="s">
        <v>25</v>
      </c>
      <c r="G212" s="229">
        <v>1</v>
      </c>
      <c r="H212" s="229" t="s">
        <v>1037</v>
      </c>
      <c r="I212" s="229" t="s">
        <v>1037</v>
      </c>
    </row>
    <row r="213" spans="1:9" ht="25.5">
      <c r="A213" s="228" t="s">
        <v>26</v>
      </c>
      <c r="B213" s="228"/>
      <c r="C213" s="229" t="s">
        <v>862</v>
      </c>
      <c r="D213" s="228" t="s">
        <v>333</v>
      </c>
      <c r="E213" s="228" t="s">
        <v>863</v>
      </c>
      <c r="F213" s="230" t="s">
        <v>161</v>
      </c>
      <c r="G213" s="229" t="s">
        <v>152</v>
      </c>
      <c r="H213" s="229" t="s">
        <v>314</v>
      </c>
      <c r="I213" s="231">
        <v>0.5</v>
      </c>
    </row>
    <row r="214" spans="1:9" ht="25.5">
      <c r="A214" s="228" t="s">
        <v>26</v>
      </c>
      <c r="B214" s="228"/>
      <c r="C214" s="229" t="s">
        <v>1025</v>
      </c>
      <c r="D214" s="228" t="s">
        <v>333</v>
      </c>
      <c r="E214" s="228" t="s">
        <v>1026</v>
      </c>
      <c r="F214" s="230" t="s">
        <v>161</v>
      </c>
      <c r="G214" s="229" t="s">
        <v>152</v>
      </c>
      <c r="H214" s="229" t="s">
        <v>1027</v>
      </c>
      <c r="I214" s="231">
        <v>0.48</v>
      </c>
    </row>
    <row r="215" spans="1:9" ht="25.5">
      <c r="A215" s="228" t="s">
        <v>43</v>
      </c>
      <c r="B215" s="228"/>
      <c r="C215" s="229" t="s">
        <v>1038</v>
      </c>
      <c r="D215" s="228" t="s">
        <v>333</v>
      </c>
      <c r="E215" s="228" t="s">
        <v>1039</v>
      </c>
      <c r="F215" s="230" t="s">
        <v>25</v>
      </c>
      <c r="G215" s="229" t="s">
        <v>27</v>
      </c>
      <c r="H215" s="229" t="s">
        <v>89</v>
      </c>
      <c r="I215" s="231">
        <v>1.55</v>
      </c>
    </row>
    <row r="216" spans="1:9" ht="25.5">
      <c r="A216" s="228" t="s">
        <v>43</v>
      </c>
      <c r="B216" s="228"/>
      <c r="C216" s="229" t="s">
        <v>126</v>
      </c>
      <c r="D216" s="228" t="s">
        <v>31</v>
      </c>
      <c r="E216" s="228" t="s">
        <v>127</v>
      </c>
      <c r="F216" s="230" t="s">
        <v>39</v>
      </c>
      <c r="G216" s="229" t="s">
        <v>152</v>
      </c>
      <c r="H216" s="229" t="s">
        <v>867</v>
      </c>
      <c r="I216" s="231">
        <v>2.73</v>
      </c>
    </row>
    <row r="217" spans="1:9" ht="25.5">
      <c r="A217" s="228" t="s">
        <v>43</v>
      </c>
      <c r="B217" s="228"/>
      <c r="C217" s="229" t="s">
        <v>133</v>
      </c>
      <c r="D217" s="228" t="s">
        <v>31</v>
      </c>
      <c r="E217" s="228" t="s">
        <v>868</v>
      </c>
      <c r="F217" s="230" t="s">
        <v>39</v>
      </c>
      <c r="G217" s="229" t="s">
        <v>152</v>
      </c>
      <c r="H217" s="229" t="s">
        <v>869</v>
      </c>
      <c r="I217" s="231">
        <v>1.94</v>
      </c>
    </row>
    <row r="218" spans="1:9">
      <c r="A218" s="232"/>
      <c r="B218" s="232"/>
      <c r="C218" s="232"/>
      <c r="D218" s="232"/>
      <c r="E218" s="232"/>
      <c r="F218" s="232" t="s">
        <v>814</v>
      </c>
      <c r="G218" s="232" t="s">
        <v>28</v>
      </c>
      <c r="H218" s="232" t="s">
        <v>815</v>
      </c>
      <c r="I218" s="232" t="s">
        <v>505</v>
      </c>
    </row>
    <row r="219" spans="1:9" ht="15" thickBot="1">
      <c r="A219" s="232"/>
      <c r="B219" s="232"/>
      <c r="C219" s="232"/>
      <c r="D219" s="232"/>
      <c r="E219" s="232"/>
      <c r="F219" s="342" t="s">
        <v>816</v>
      </c>
      <c r="G219" s="342"/>
      <c r="H219" s="342" t="s">
        <v>390</v>
      </c>
      <c r="I219" s="342"/>
    </row>
    <row r="220" spans="1:9" ht="15" thickTop="1">
      <c r="A220" s="233"/>
      <c r="B220" s="233"/>
      <c r="C220" s="233"/>
      <c r="D220" s="233"/>
      <c r="E220" s="233"/>
      <c r="F220" s="233"/>
      <c r="G220" s="233"/>
      <c r="H220" s="233"/>
      <c r="I220" s="233"/>
    </row>
    <row r="221" spans="1:9">
      <c r="A221" s="225"/>
      <c r="B221" s="225" t="s">
        <v>2</v>
      </c>
      <c r="C221" s="226" t="s">
        <v>16</v>
      </c>
      <c r="D221" s="225" t="s">
        <v>17</v>
      </c>
      <c r="E221" s="225" t="s">
        <v>1</v>
      </c>
      <c r="F221" s="227" t="s">
        <v>18</v>
      </c>
      <c r="G221" s="226" t="s">
        <v>19</v>
      </c>
      <c r="H221" s="226" t="s">
        <v>20</v>
      </c>
      <c r="I221" s="226" t="s">
        <v>21</v>
      </c>
    </row>
    <row r="222" spans="1:9" ht="25.5">
      <c r="A222" s="228" t="s">
        <v>22</v>
      </c>
      <c r="B222" s="228" t="s">
        <v>1040</v>
      </c>
      <c r="C222" s="229" t="s">
        <v>1041</v>
      </c>
      <c r="D222" s="228" t="s">
        <v>333</v>
      </c>
      <c r="E222" s="228" t="s">
        <v>628</v>
      </c>
      <c r="F222" s="230" t="s">
        <v>25</v>
      </c>
      <c r="G222" s="229">
        <v>1</v>
      </c>
      <c r="H222" s="229" t="s">
        <v>1042</v>
      </c>
      <c r="I222" s="229" t="s">
        <v>1042</v>
      </c>
    </row>
    <row r="223" spans="1:9" ht="25.5">
      <c r="A223" s="228" t="s">
        <v>26</v>
      </c>
      <c r="B223" s="228"/>
      <c r="C223" s="229" t="s">
        <v>862</v>
      </c>
      <c r="D223" s="228" t="s">
        <v>333</v>
      </c>
      <c r="E223" s="228" t="s">
        <v>863</v>
      </c>
      <c r="F223" s="230" t="s">
        <v>161</v>
      </c>
      <c r="G223" s="229" t="s">
        <v>109</v>
      </c>
      <c r="H223" s="229" t="s">
        <v>314</v>
      </c>
      <c r="I223" s="231">
        <v>0.15</v>
      </c>
    </row>
    <row r="224" spans="1:9" ht="25.5">
      <c r="A224" s="228" t="s">
        <v>26</v>
      </c>
      <c r="B224" s="228"/>
      <c r="C224" s="229" t="s">
        <v>1025</v>
      </c>
      <c r="D224" s="228" t="s">
        <v>333</v>
      </c>
      <c r="E224" s="228" t="s">
        <v>1026</v>
      </c>
      <c r="F224" s="230" t="s">
        <v>161</v>
      </c>
      <c r="G224" s="229" t="s">
        <v>109</v>
      </c>
      <c r="H224" s="229" t="s">
        <v>1027</v>
      </c>
      <c r="I224" s="231">
        <v>0.14000000000000001</v>
      </c>
    </row>
    <row r="225" spans="1:9" ht="25.5">
      <c r="A225" s="228" t="s">
        <v>43</v>
      </c>
      <c r="B225" s="228"/>
      <c r="C225" s="229" t="s">
        <v>1043</v>
      </c>
      <c r="D225" s="228" t="s">
        <v>333</v>
      </c>
      <c r="E225" s="228" t="s">
        <v>1044</v>
      </c>
      <c r="F225" s="230" t="s">
        <v>25</v>
      </c>
      <c r="G225" s="229" t="s">
        <v>27</v>
      </c>
      <c r="H225" s="229" t="s">
        <v>1045</v>
      </c>
      <c r="I225" s="231">
        <v>1.9</v>
      </c>
    </row>
    <row r="226" spans="1:9" ht="25.5">
      <c r="A226" s="228" t="s">
        <v>43</v>
      </c>
      <c r="B226" s="228"/>
      <c r="C226" s="229" t="s">
        <v>126</v>
      </c>
      <c r="D226" s="228" t="s">
        <v>31</v>
      </c>
      <c r="E226" s="228" t="s">
        <v>127</v>
      </c>
      <c r="F226" s="230" t="s">
        <v>39</v>
      </c>
      <c r="G226" s="229" t="s">
        <v>109</v>
      </c>
      <c r="H226" s="229" t="s">
        <v>867</v>
      </c>
      <c r="I226" s="231">
        <v>0.82</v>
      </c>
    </row>
    <row r="227" spans="1:9" ht="25.5">
      <c r="A227" s="228" t="s">
        <v>43</v>
      </c>
      <c r="B227" s="228"/>
      <c r="C227" s="229" t="s">
        <v>133</v>
      </c>
      <c r="D227" s="228" t="s">
        <v>31</v>
      </c>
      <c r="E227" s="228" t="s">
        <v>868</v>
      </c>
      <c r="F227" s="230" t="s">
        <v>39</v>
      </c>
      <c r="G227" s="229" t="s">
        <v>109</v>
      </c>
      <c r="H227" s="229" t="s">
        <v>869</v>
      </c>
      <c r="I227" s="231">
        <v>0.57999999999999996</v>
      </c>
    </row>
    <row r="228" spans="1:9">
      <c r="A228" s="232"/>
      <c r="B228" s="232"/>
      <c r="C228" s="232"/>
      <c r="D228" s="232"/>
      <c r="E228" s="232"/>
      <c r="F228" s="232" t="s">
        <v>814</v>
      </c>
      <c r="G228" s="232" t="s">
        <v>28</v>
      </c>
      <c r="H228" s="232" t="s">
        <v>815</v>
      </c>
      <c r="I228" s="232" t="s">
        <v>1046</v>
      </c>
    </row>
    <row r="229" spans="1:9" ht="15" thickBot="1">
      <c r="A229" s="232"/>
      <c r="B229" s="232"/>
      <c r="C229" s="232"/>
      <c r="D229" s="232"/>
      <c r="E229" s="232"/>
      <c r="F229" s="342" t="s">
        <v>816</v>
      </c>
      <c r="G229" s="342"/>
      <c r="H229" s="342" t="s">
        <v>1047</v>
      </c>
      <c r="I229" s="342"/>
    </row>
    <row r="230" spans="1:9" ht="15" thickTop="1">
      <c r="A230" s="233"/>
      <c r="B230" s="233"/>
      <c r="C230" s="233"/>
      <c r="D230" s="233"/>
      <c r="E230" s="233"/>
      <c r="F230" s="233"/>
      <c r="G230" s="233"/>
      <c r="H230" s="233"/>
      <c r="I230" s="233"/>
    </row>
    <row r="231" spans="1:9">
      <c r="A231" s="225"/>
      <c r="B231" s="225" t="s">
        <v>2</v>
      </c>
      <c r="C231" s="226" t="s">
        <v>16</v>
      </c>
      <c r="D231" s="225" t="s">
        <v>17</v>
      </c>
      <c r="E231" s="225" t="s">
        <v>1</v>
      </c>
      <c r="F231" s="227" t="s">
        <v>18</v>
      </c>
      <c r="G231" s="226" t="s">
        <v>19</v>
      </c>
      <c r="H231" s="226" t="s">
        <v>20</v>
      </c>
      <c r="I231" s="226" t="s">
        <v>21</v>
      </c>
    </row>
    <row r="232" spans="1:9">
      <c r="A232" s="228" t="s">
        <v>22</v>
      </c>
      <c r="B232" s="228" t="s">
        <v>1048</v>
      </c>
      <c r="C232" s="229" t="s">
        <v>1049</v>
      </c>
      <c r="D232" s="228" t="s">
        <v>333</v>
      </c>
      <c r="E232" s="228" t="s">
        <v>630</v>
      </c>
      <c r="F232" s="230" t="s">
        <v>25</v>
      </c>
      <c r="G232" s="229">
        <v>1</v>
      </c>
      <c r="H232" s="229" t="s">
        <v>469</v>
      </c>
      <c r="I232" s="229" t="s">
        <v>469</v>
      </c>
    </row>
    <row r="233" spans="1:9" ht="25.5">
      <c r="A233" s="228" t="s">
        <v>26</v>
      </c>
      <c r="B233" s="228"/>
      <c r="C233" s="229" t="s">
        <v>862</v>
      </c>
      <c r="D233" s="228" t="s">
        <v>333</v>
      </c>
      <c r="E233" s="228" t="s">
        <v>863</v>
      </c>
      <c r="F233" s="230" t="s">
        <v>161</v>
      </c>
      <c r="G233" s="229" t="s">
        <v>71</v>
      </c>
      <c r="H233" s="229" t="s">
        <v>314</v>
      </c>
      <c r="I233" s="231">
        <v>0.12</v>
      </c>
    </row>
    <row r="234" spans="1:9" ht="25.5">
      <c r="A234" s="228" t="s">
        <v>26</v>
      </c>
      <c r="B234" s="228"/>
      <c r="C234" s="229" t="s">
        <v>1025</v>
      </c>
      <c r="D234" s="228" t="s">
        <v>333</v>
      </c>
      <c r="E234" s="228" t="s">
        <v>1026</v>
      </c>
      <c r="F234" s="230" t="s">
        <v>161</v>
      </c>
      <c r="G234" s="229" t="s">
        <v>71</v>
      </c>
      <c r="H234" s="229" t="s">
        <v>1027</v>
      </c>
      <c r="I234" s="231">
        <v>0.12</v>
      </c>
    </row>
    <row r="235" spans="1:9" ht="25.5">
      <c r="A235" s="228" t="s">
        <v>43</v>
      </c>
      <c r="B235" s="228"/>
      <c r="C235" s="229" t="s">
        <v>1050</v>
      </c>
      <c r="D235" s="228" t="s">
        <v>333</v>
      </c>
      <c r="E235" s="228" t="s">
        <v>639</v>
      </c>
      <c r="F235" s="230" t="s">
        <v>25</v>
      </c>
      <c r="G235" s="229" t="s">
        <v>27</v>
      </c>
      <c r="H235" s="229" t="s">
        <v>425</v>
      </c>
      <c r="I235" s="231">
        <v>2.9</v>
      </c>
    </row>
    <row r="236" spans="1:9" ht="25.5">
      <c r="A236" s="228" t="s">
        <v>43</v>
      </c>
      <c r="B236" s="228"/>
      <c r="C236" s="229" t="s">
        <v>126</v>
      </c>
      <c r="D236" s="228" t="s">
        <v>31</v>
      </c>
      <c r="E236" s="228" t="s">
        <v>127</v>
      </c>
      <c r="F236" s="230" t="s">
        <v>39</v>
      </c>
      <c r="G236" s="229" t="s">
        <v>71</v>
      </c>
      <c r="H236" s="229" t="s">
        <v>867</v>
      </c>
      <c r="I236" s="231">
        <v>0.68</v>
      </c>
    </row>
    <row r="237" spans="1:9" ht="25.5">
      <c r="A237" s="228" t="s">
        <v>43</v>
      </c>
      <c r="B237" s="228"/>
      <c r="C237" s="229" t="s">
        <v>133</v>
      </c>
      <c r="D237" s="228" t="s">
        <v>31</v>
      </c>
      <c r="E237" s="228" t="s">
        <v>868</v>
      </c>
      <c r="F237" s="230" t="s">
        <v>39</v>
      </c>
      <c r="G237" s="229" t="s">
        <v>71</v>
      </c>
      <c r="H237" s="229" t="s">
        <v>869</v>
      </c>
      <c r="I237" s="231">
        <v>0.48</v>
      </c>
    </row>
    <row r="238" spans="1:9">
      <c r="A238" s="232"/>
      <c r="B238" s="232"/>
      <c r="C238" s="232"/>
      <c r="D238" s="232"/>
      <c r="E238" s="232"/>
      <c r="F238" s="232" t="s">
        <v>814</v>
      </c>
      <c r="G238" s="232" t="s">
        <v>28</v>
      </c>
      <c r="H238" s="232" t="s">
        <v>815</v>
      </c>
      <c r="I238" s="232" t="s">
        <v>491</v>
      </c>
    </row>
    <row r="239" spans="1:9" ht="15" thickBot="1">
      <c r="A239" s="232"/>
      <c r="B239" s="232"/>
      <c r="C239" s="232"/>
      <c r="D239" s="232"/>
      <c r="E239" s="232"/>
      <c r="F239" s="342" t="s">
        <v>816</v>
      </c>
      <c r="G239" s="342"/>
      <c r="H239" s="342" t="s">
        <v>1051</v>
      </c>
      <c r="I239" s="342"/>
    </row>
    <row r="240" spans="1:9" ht="15" thickTop="1">
      <c r="A240" s="233"/>
      <c r="B240" s="233"/>
      <c r="C240" s="233"/>
      <c r="D240" s="233"/>
      <c r="E240" s="233"/>
      <c r="F240" s="233"/>
      <c r="G240" s="233"/>
      <c r="H240" s="233"/>
      <c r="I240" s="233"/>
    </row>
    <row r="241" spans="1:9">
      <c r="A241" s="225"/>
      <c r="B241" s="225" t="s">
        <v>2</v>
      </c>
      <c r="C241" s="226" t="s">
        <v>16</v>
      </c>
      <c r="D241" s="225" t="s">
        <v>17</v>
      </c>
      <c r="E241" s="225" t="s">
        <v>1</v>
      </c>
      <c r="F241" s="227" t="s">
        <v>18</v>
      </c>
      <c r="G241" s="226" t="s">
        <v>19</v>
      </c>
      <c r="H241" s="226" t="s">
        <v>20</v>
      </c>
      <c r="I241" s="226" t="s">
        <v>21</v>
      </c>
    </row>
    <row r="242" spans="1:9">
      <c r="A242" s="228" t="s">
        <v>22</v>
      </c>
      <c r="B242" s="228" t="s">
        <v>1052</v>
      </c>
      <c r="C242" s="229" t="s">
        <v>438</v>
      </c>
      <c r="D242" s="228" t="s">
        <v>330</v>
      </c>
      <c r="E242" s="228" t="s">
        <v>439</v>
      </c>
      <c r="F242" s="230" t="s">
        <v>137</v>
      </c>
      <c r="G242" s="229">
        <v>1</v>
      </c>
      <c r="H242" s="229" t="s">
        <v>114</v>
      </c>
      <c r="I242" s="229" t="s">
        <v>114</v>
      </c>
    </row>
    <row r="243" spans="1:9" ht="25.5">
      <c r="A243" s="228" t="s">
        <v>43</v>
      </c>
      <c r="B243" s="228"/>
      <c r="C243" s="229" t="s">
        <v>440</v>
      </c>
      <c r="D243" s="228" t="s">
        <v>330</v>
      </c>
      <c r="E243" s="228" t="s">
        <v>105</v>
      </c>
      <c r="F243" s="230" t="s">
        <v>39</v>
      </c>
      <c r="G243" s="229" t="s">
        <v>36</v>
      </c>
      <c r="H243" s="229" t="s">
        <v>1053</v>
      </c>
      <c r="I243" s="231">
        <v>0.12</v>
      </c>
    </row>
    <row r="244" spans="1:9" ht="25.5">
      <c r="A244" s="228" t="s">
        <v>43</v>
      </c>
      <c r="B244" s="228"/>
      <c r="C244" s="229" t="s">
        <v>441</v>
      </c>
      <c r="D244" s="228" t="s">
        <v>330</v>
      </c>
      <c r="E244" s="228" t="s">
        <v>442</v>
      </c>
      <c r="F244" s="230" t="s">
        <v>75</v>
      </c>
      <c r="G244" s="229" t="s">
        <v>27</v>
      </c>
      <c r="H244" s="229" t="s">
        <v>140</v>
      </c>
      <c r="I244" s="231">
        <v>0.53</v>
      </c>
    </row>
    <row r="245" spans="1:9" ht="25.5">
      <c r="A245" s="228" t="s">
        <v>43</v>
      </c>
      <c r="B245" s="228"/>
      <c r="C245" s="229" t="s">
        <v>443</v>
      </c>
      <c r="D245" s="228" t="s">
        <v>330</v>
      </c>
      <c r="E245" s="228" t="s">
        <v>444</v>
      </c>
      <c r="F245" s="230" t="s">
        <v>75</v>
      </c>
      <c r="G245" s="229" t="s">
        <v>27</v>
      </c>
      <c r="H245" s="229" t="s">
        <v>150</v>
      </c>
      <c r="I245" s="231">
        <v>0.39</v>
      </c>
    </row>
    <row r="246" spans="1:9" ht="25.5">
      <c r="A246" s="228" t="s">
        <v>43</v>
      </c>
      <c r="B246" s="228"/>
      <c r="C246" s="229" t="s">
        <v>445</v>
      </c>
      <c r="D246" s="228" t="s">
        <v>330</v>
      </c>
      <c r="E246" s="228" t="s">
        <v>127</v>
      </c>
      <c r="F246" s="230" t="s">
        <v>39</v>
      </c>
      <c r="G246" s="229" t="s">
        <v>36</v>
      </c>
      <c r="H246" s="229" t="s">
        <v>904</v>
      </c>
      <c r="I246" s="231">
        <v>0.15</v>
      </c>
    </row>
    <row r="247" spans="1:9">
      <c r="A247" s="232"/>
      <c r="B247" s="232"/>
      <c r="C247" s="232"/>
      <c r="D247" s="232"/>
      <c r="E247" s="232"/>
      <c r="F247" s="232" t="s">
        <v>814</v>
      </c>
      <c r="G247" s="232" t="s">
        <v>28</v>
      </c>
      <c r="H247" s="232" t="s">
        <v>815</v>
      </c>
      <c r="I247" s="232" t="s">
        <v>111</v>
      </c>
    </row>
    <row r="248" spans="1:9" ht="15" thickBot="1">
      <c r="A248" s="232"/>
      <c r="B248" s="232"/>
      <c r="C248" s="232"/>
      <c r="D248" s="232"/>
      <c r="E248" s="232"/>
      <c r="F248" s="342" t="s">
        <v>816</v>
      </c>
      <c r="G248" s="342"/>
      <c r="H248" s="342" t="s">
        <v>1054</v>
      </c>
      <c r="I248" s="342"/>
    </row>
    <row r="249" spans="1:9" ht="15" thickTop="1">
      <c r="A249" s="233"/>
      <c r="B249" s="233"/>
      <c r="C249" s="233"/>
      <c r="D249" s="233"/>
      <c r="E249" s="233"/>
      <c r="F249" s="233"/>
      <c r="G249" s="233"/>
      <c r="H249" s="233"/>
      <c r="I249" s="233"/>
    </row>
    <row r="250" spans="1:9">
      <c r="A250" s="225"/>
      <c r="B250" s="225" t="s">
        <v>2</v>
      </c>
      <c r="C250" s="226" t="s">
        <v>16</v>
      </c>
      <c r="D250" s="225" t="s">
        <v>17</v>
      </c>
      <c r="E250" s="225" t="s">
        <v>1</v>
      </c>
      <c r="F250" s="227" t="s">
        <v>18</v>
      </c>
      <c r="G250" s="226" t="s">
        <v>19</v>
      </c>
      <c r="H250" s="226" t="s">
        <v>20</v>
      </c>
      <c r="I250" s="226" t="s">
        <v>21</v>
      </c>
    </row>
    <row r="251" spans="1:9" ht="38.25">
      <c r="A251" s="228" t="s">
        <v>22</v>
      </c>
      <c r="B251" s="228" t="s">
        <v>1055</v>
      </c>
      <c r="C251" s="229" t="s">
        <v>1056</v>
      </c>
      <c r="D251" s="228" t="s">
        <v>31</v>
      </c>
      <c r="E251" s="228" t="s">
        <v>632</v>
      </c>
      <c r="F251" s="230" t="s">
        <v>46</v>
      </c>
      <c r="G251" s="229">
        <v>1</v>
      </c>
      <c r="H251" s="229" t="s">
        <v>1057</v>
      </c>
      <c r="I251" s="229" t="s">
        <v>1057</v>
      </c>
    </row>
    <row r="252" spans="1:9" ht="25.5">
      <c r="A252" s="228" t="s">
        <v>26</v>
      </c>
      <c r="B252" s="228"/>
      <c r="C252" s="229" t="s">
        <v>103</v>
      </c>
      <c r="D252" s="228" t="s">
        <v>31</v>
      </c>
      <c r="E252" s="228" t="s">
        <v>104</v>
      </c>
      <c r="F252" s="230" t="s">
        <v>39</v>
      </c>
      <c r="G252" s="229" t="s">
        <v>1058</v>
      </c>
      <c r="H252" s="229" t="s">
        <v>922</v>
      </c>
      <c r="I252" s="231">
        <v>1.19</v>
      </c>
    </row>
    <row r="253" spans="1:9" ht="25.5">
      <c r="A253" s="228" t="s">
        <v>26</v>
      </c>
      <c r="B253" s="228"/>
      <c r="C253" s="229" t="s">
        <v>112</v>
      </c>
      <c r="D253" s="228" t="s">
        <v>31</v>
      </c>
      <c r="E253" s="228" t="s">
        <v>113</v>
      </c>
      <c r="F253" s="230" t="s">
        <v>39</v>
      </c>
      <c r="G253" s="229" t="s">
        <v>1058</v>
      </c>
      <c r="H253" s="229" t="s">
        <v>1059</v>
      </c>
      <c r="I253" s="231">
        <v>1.53</v>
      </c>
    </row>
    <row r="254" spans="1:9" ht="38.25">
      <c r="A254" s="228" t="s">
        <v>26</v>
      </c>
      <c r="B254" s="228"/>
      <c r="C254" s="229" t="s">
        <v>1060</v>
      </c>
      <c r="D254" s="228" t="s">
        <v>31</v>
      </c>
      <c r="E254" s="228" t="s">
        <v>1061</v>
      </c>
      <c r="F254" s="230" t="s">
        <v>46</v>
      </c>
      <c r="G254" s="229" t="s">
        <v>42</v>
      </c>
      <c r="H254" s="229" t="s">
        <v>83</v>
      </c>
      <c r="I254" s="231">
        <v>2.2999999999999998</v>
      </c>
    </row>
    <row r="255" spans="1:9" ht="25.5">
      <c r="A255" s="228" t="s">
        <v>43</v>
      </c>
      <c r="B255" s="228"/>
      <c r="C255" s="229" t="s">
        <v>1062</v>
      </c>
      <c r="D255" s="228" t="s">
        <v>31</v>
      </c>
      <c r="E255" s="228" t="s">
        <v>1063</v>
      </c>
      <c r="F255" s="230" t="s">
        <v>46</v>
      </c>
      <c r="G255" s="229" t="s">
        <v>1064</v>
      </c>
      <c r="H255" s="229" t="s">
        <v>1065</v>
      </c>
      <c r="I255" s="231">
        <v>1.32</v>
      </c>
    </row>
    <row r="256" spans="1:9">
      <c r="A256" s="232"/>
      <c r="B256" s="232"/>
      <c r="C256" s="232"/>
      <c r="D256" s="232"/>
      <c r="E256" s="232"/>
      <c r="F256" s="232" t="s">
        <v>814</v>
      </c>
      <c r="G256" s="232" t="s">
        <v>28</v>
      </c>
      <c r="H256" s="232" t="s">
        <v>815</v>
      </c>
      <c r="I256" s="232" t="s">
        <v>1066</v>
      </c>
    </row>
    <row r="257" spans="1:9" ht="15" thickBot="1">
      <c r="A257" s="232"/>
      <c r="B257" s="232"/>
      <c r="C257" s="232"/>
      <c r="D257" s="232"/>
      <c r="E257" s="232"/>
      <c r="F257" s="342" t="s">
        <v>816</v>
      </c>
      <c r="G257" s="342"/>
      <c r="H257" s="342" t="s">
        <v>1067</v>
      </c>
      <c r="I257" s="342"/>
    </row>
    <row r="258" spans="1:9" ht="15" thickTop="1">
      <c r="A258" s="233"/>
      <c r="B258" s="233"/>
      <c r="C258" s="233"/>
      <c r="D258" s="233"/>
      <c r="E258" s="233"/>
      <c r="F258" s="233"/>
      <c r="G258" s="233"/>
      <c r="H258" s="233"/>
      <c r="I258" s="233"/>
    </row>
    <row r="259" spans="1:9">
      <c r="A259" s="225"/>
      <c r="B259" s="225" t="s">
        <v>2</v>
      </c>
      <c r="C259" s="226" t="s">
        <v>16</v>
      </c>
      <c r="D259" s="225" t="s">
        <v>17</v>
      </c>
      <c r="E259" s="225" t="s">
        <v>1</v>
      </c>
      <c r="F259" s="227" t="s">
        <v>18</v>
      </c>
      <c r="G259" s="226" t="s">
        <v>19</v>
      </c>
      <c r="H259" s="226" t="s">
        <v>20</v>
      </c>
      <c r="I259" s="226" t="s">
        <v>21</v>
      </c>
    </row>
    <row r="260" spans="1:9" ht="38.25">
      <c r="A260" s="228" t="s">
        <v>22</v>
      </c>
      <c r="B260" s="228" t="s">
        <v>1068</v>
      </c>
      <c r="C260" s="229" t="s">
        <v>1069</v>
      </c>
      <c r="D260" s="228" t="s">
        <v>31</v>
      </c>
      <c r="E260" s="228" t="s">
        <v>634</v>
      </c>
      <c r="F260" s="230" t="s">
        <v>75</v>
      </c>
      <c r="G260" s="229">
        <v>1</v>
      </c>
      <c r="H260" s="229" t="s">
        <v>1070</v>
      </c>
      <c r="I260" s="229" t="s">
        <v>1070</v>
      </c>
    </row>
    <row r="261" spans="1:9" ht="25.5">
      <c r="A261" s="228" t="s">
        <v>26</v>
      </c>
      <c r="B261" s="228"/>
      <c r="C261" s="229" t="s">
        <v>103</v>
      </c>
      <c r="D261" s="228" t="s">
        <v>31</v>
      </c>
      <c r="E261" s="228" t="s">
        <v>104</v>
      </c>
      <c r="F261" s="230" t="s">
        <v>39</v>
      </c>
      <c r="G261" s="229" t="s">
        <v>1071</v>
      </c>
      <c r="H261" s="229" t="s">
        <v>922</v>
      </c>
      <c r="I261" s="231">
        <v>3.51</v>
      </c>
    </row>
    <row r="262" spans="1:9" ht="25.5">
      <c r="A262" s="228" t="s">
        <v>26</v>
      </c>
      <c r="B262" s="228"/>
      <c r="C262" s="229" t="s">
        <v>112</v>
      </c>
      <c r="D262" s="228" t="s">
        <v>31</v>
      </c>
      <c r="E262" s="228" t="s">
        <v>113</v>
      </c>
      <c r="F262" s="230" t="s">
        <v>39</v>
      </c>
      <c r="G262" s="229" t="s">
        <v>1071</v>
      </c>
      <c r="H262" s="229" t="s">
        <v>1059</v>
      </c>
      <c r="I262" s="231">
        <v>4.5199999999999996</v>
      </c>
    </row>
    <row r="263" spans="1:9" ht="25.5">
      <c r="A263" s="228" t="s">
        <v>43</v>
      </c>
      <c r="B263" s="228"/>
      <c r="C263" s="229" t="s">
        <v>1072</v>
      </c>
      <c r="D263" s="228" t="s">
        <v>31</v>
      </c>
      <c r="E263" s="228" t="s">
        <v>1073</v>
      </c>
      <c r="F263" s="230" t="s">
        <v>75</v>
      </c>
      <c r="G263" s="229" t="s">
        <v>27</v>
      </c>
      <c r="H263" s="229" t="s">
        <v>1074</v>
      </c>
      <c r="I263" s="231">
        <v>1.87</v>
      </c>
    </row>
    <row r="264" spans="1:9">
      <c r="A264" s="232"/>
      <c r="B264" s="232"/>
      <c r="C264" s="232"/>
      <c r="D264" s="232"/>
      <c r="E264" s="232"/>
      <c r="F264" s="232" t="s">
        <v>814</v>
      </c>
      <c r="G264" s="232" t="s">
        <v>28</v>
      </c>
      <c r="H264" s="232" t="s">
        <v>815</v>
      </c>
      <c r="I264" s="232" t="s">
        <v>1075</v>
      </c>
    </row>
    <row r="265" spans="1:9" ht="15" thickBot="1">
      <c r="A265" s="232"/>
      <c r="B265" s="232"/>
      <c r="C265" s="232"/>
      <c r="D265" s="232"/>
      <c r="E265" s="232"/>
      <c r="F265" s="342" t="s">
        <v>816</v>
      </c>
      <c r="G265" s="342"/>
      <c r="H265" s="342" t="s">
        <v>471</v>
      </c>
      <c r="I265" s="342"/>
    </row>
    <row r="266" spans="1:9" ht="15" thickTop="1">
      <c r="A266" s="233"/>
      <c r="B266" s="233"/>
      <c r="C266" s="233"/>
      <c r="D266" s="233"/>
      <c r="E266" s="233"/>
      <c r="F266" s="233"/>
      <c r="G266" s="233"/>
      <c r="H266" s="233"/>
      <c r="I266" s="233"/>
    </row>
    <row r="267" spans="1:9">
      <c r="A267" s="225"/>
      <c r="B267" s="225" t="s">
        <v>2</v>
      </c>
      <c r="C267" s="226" t="s">
        <v>16</v>
      </c>
      <c r="D267" s="225" t="s">
        <v>17</v>
      </c>
      <c r="E267" s="225" t="s">
        <v>1</v>
      </c>
      <c r="F267" s="227" t="s">
        <v>18</v>
      </c>
      <c r="G267" s="226" t="s">
        <v>19</v>
      </c>
      <c r="H267" s="226" t="s">
        <v>20</v>
      </c>
      <c r="I267" s="226" t="s">
        <v>21</v>
      </c>
    </row>
    <row r="268" spans="1:9" ht="38.25">
      <c r="A268" s="228" t="s">
        <v>22</v>
      </c>
      <c r="B268" s="228" t="s">
        <v>1076</v>
      </c>
      <c r="C268" s="229" t="s">
        <v>464</v>
      </c>
      <c r="D268" s="228" t="s">
        <v>31</v>
      </c>
      <c r="E268" s="228" t="s">
        <v>373</v>
      </c>
      <c r="F268" s="230" t="s">
        <v>46</v>
      </c>
      <c r="G268" s="229">
        <v>1</v>
      </c>
      <c r="H268" s="229" t="s">
        <v>321</v>
      </c>
      <c r="I268" s="229" t="s">
        <v>321</v>
      </c>
    </row>
    <row r="269" spans="1:9" ht="25.5">
      <c r="A269" s="228" t="s">
        <v>26</v>
      </c>
      <c r="B269" s="228"/>
      <c r="C269" s="229" t="s">
        <v>103</v>
      </c>
      <c r="D269" s="228" t="s">
        <v>31</v>
      </c>
      <c r="E269" s="228" t="s">
        <v>104</v>
      </c>
      <c r="F269" s="230" t="s">
        <v>39</v>
      </c>
      <c r="G269" s="229" t="s">
        <v>465</v>
      </c>
      <c r="H269" s="229" t="s">
        <v>922</v>
      </c>
      <c r="I269" s="231">
        <v>2.85</v>
      </c>
    </row>
    <row r="270" spans="1:9" ht="25.5">
      <c r="A270" s="228" t="s">
        <v>26</v>
      </c>
      <c r="B270" s="228"/>
      <c r="C270" s="229" t="s">
        <v>112</v>
      </c>
      <c r="D270" s="228" t="s">
        <v>31</v>
      </c>
      <c r="E270" s="228" t="s">
        <v>113</v>
      </c>
      <c r="F270" s="230" t="s">
        <v>39</v>
      </c>
      <c r="G270" s="229" t="s">
        <v>465</v>
      </c>
      <c r="H270" s="229" t="s">
        <v>1059</v>
      </c>
      <c r="I270" s="231">
        <v>3.67</v>
      </c>
    </row>
    <row r="271" spans="1:9" ht="25.5">
      <c r="A271" s="228" t="s">
        <v>43</v>
      </c>
      <c r="B271" s="228"/>
      <c r="C271" s="229" t="s">
        <v>466</v>
      </c>
      <c r="D271" s="228" t="s">
        <v>31</v>
      </c>
      <c r="E271" s="228" t="s">
        <v>467</v>
      </c>
      <c r="F271" s="230" t="s">
        <v>46</v>
      </c>
      <c r="G271" s="229" t="s">
        <v>136</v>
      </c>
      <c r="H271" s="229" t="s">
        <v>396</v>
      </c>
      <c r="I271" s="231">
        <v>3.41</v>
      </c>
    </row>
    <row r="272" spans="1:9">
      <c r="A272" s="232"/>
      <c r="B272" s="232"/>
      <c r="C272" s="232"/>
      <c r="D272" s="232"/>
      <c r="E272" s="232"/>
      <c r="F272" s="232" t="s">
        <v>814</v>
      </c>
      <c r="G272" s="232" t="s">
        <v>28</v>
      </c>
      <c r="H272" s="232" t="s">
        <v>815</v>
      </c>
      <c r="I272" s="232" t="s">
        <v>1077</v>
      </c>
    </row>
    <row r="273" spans="1:9" ht="15" thickBot="1">
      <c r="A273" s="232"/>
      <c r="B273" s="232"/>
      <c r="C273" s="232"/>
      <c r="D273" s="232"/>
      <c r="E273" s="232"/>
      <c r="F273" s="342" t="s">
        <v>816</v>
      </c>
      <c r="G273" s="342"/>
      <c r="H273" s="342" t="s">
        <v>1078</v>
      </c>
      <c r="I273" s="342"/>
    </row>
    <row r="274" spans="1:9" ht="15" thickTop="1">
      <c r="A274" s="233"/>
      <c r="B274" s="233"/>
      <c r="C274" s="233"/>
      <c r="D274" s="233"/>
      <c r="E274" s="233"/>
      <c r="F274" s="233"/>
      <c r="G274" s="233"/>
      <c r="H274" s="233"/>
      <c r="I274" s="233"/>
    </row>
    <row r="275" spans="1:9">
      <c r="A275" s="225"/>
      <c r="B275" s="225" t="s">
        <v>2</v>
      </c>
      <c r="C275" s="226" t="s">
        <v>16</v>
      </c>
      <c r="D275" s="225" t="s">
        <v>17</v>
      </c>
      <c r="E275" s="225" t="s">
        <v>1</v>
      </c>
      <c r="F275" s="227" t="s">
        <v>18</v>
      </c>
      <c r="G275" s="226" t="s">
        <v>19</v>
      </c>
      <c r="H275" s="226" t="s">
        <v>20</v>
      </c>
      <c r="I275" s="226" t="s">
        <v>21</v>
      </c>
    </row>
    <row r="276" spans="1:9" ht="38.25">
      <c r="A276" s="228" t="s">
        <v>22</v>
      </c>
      <c r="B276" s="228" t="s">
        <v>1079</v>
      </c>
      <c r="C276" s="229" t="s">
        <v>1080</v>
      </c>
      <c r="D276" s="228" t="s">
        <v>31</v>
      </c>
      <c r="E276" s="228" t="s">
        <v>636</v>
      </c>
      <c r="F276" s="230" t="s">
        <v>75</v>
      </c>
      <c r="G276" s="229">
        <v>1</v>
      </c>
      <c r="H276" s="229" t="s">
        <v>1081</v>
      </c>
      <c r="I276" s="229" t="s">
        <v>1081</v>
      </c>
    </row>
    <row r="277" spans="1:9" ht="25.5">
      <c r="A277" s="228" t="s">
        <v>26</v>
      </c>
      <c r="B277" s="228"/>
      <c r="C277" s="229" t="s">
        <v>103</v>
      </c>
      <c r="D277" s="228" t="s">
        <v>31</v>
      </c>
      <c r="E277" s="228" t="s">
        <v>104</v>
      </c>
      <c r="F277" s="230" t="s">
        <v>39</v>
      </c>
      <c r="G277" s="229" t="s">
        <v>1082</v>
      </c>
      <c r="H277" s="229" t="s">
        <v>922</v>
      </c>
      <c r="I277" s="231">
        <v>4.01</v>
      </c>
    </row>
    <row r="278" spans="1:9" ht="25.5">
      <c r="A278" s="228" t="s">
        <v>26</v>
      </c>
      <c r="B278" s="228"/>
      <c r="C278" s="229" t="s">
        <v>112</v>
      </c>
      <c r="D278" s="228" t="s">
        <v>31</v>
      </c>
      <c r="E278" s="228" t="s">
        <v>113</v>
      </c>
      <c r="F278" s="230" t="s">
        <v>39</v>
      </c>
      <c r="G278" s="229" t="s">
        <v>1082</v>
      </c>
      <c r="H278" s="229" t="s">
        <v>1059</v>
      </c>
      <c r="I278" s="231">
        <v>5.16</v>
      </c>
    </row>
    <row r="279" spans="1:9" ht="25.5">
      <c r="A279" s="228" t="s">
        <v>43</v>
      </c>
      <c r="B279" s="228"/>
      <c r="C279" s="229" t="s">
        <v>1083</v>
      </c>
      <c r="D279" s="228" t="s">
        <v>31</v>
      </c>
      <c r="E279" s="228" t="s">
        <v>1084</v>
      </c>
      <c r="F279" s="230" t="s">
        <v>75</v>
      </c>
      <c r="G279" s="229" t="s">
        <v>27</v>
      </c>
      <c r="H279" s="229" t="s">
        <v>1085</v>
      </c>
      <c r="I279" s="231">
        <v>2.84</v>
      </c>
    </row>
    <row r="280" spans="1:9">
      <c r="A280" s="232"/>
      <c r="B280" s="232"/>
      <c r="C280" s="232"/>
      <c r="D280" s="232"/>
      <c r="E280" s="232"/>
      <c r="F280" s="232" t="s">
        <v>814</v>
      </c>
      <c r="G280" s="232" t="s">
        <v>28</v>
      </c>
      <c r="H280" s="232" t="s">
        <v>815</v>
      </c>
      <c r="I280" s="232" t="s">
        <v>1086</v>
      </c>
    </row>
    <row r="281" spans="1:9" ht="15" thickBot="1">
      <c r="A281" s="232"/>
      <c r="B281" s="232"/>
      <c r="C281" s="232"/>
      <c r="D281" s="232"/>
      <c r="E281" s="232"/>
      <c r="F281" s="342" t="s">
        <v>816</v>
      </c>
      <c r="G281" s="342"/>
      <c r="H281" s="342" t="s">
        <v>1087</v>
      </c>
      <c r="I281" s="342"/>
    </row>
    <row r="282" spans="1:9" ht="15" thickTop="1">
      <c r="A282" s="233"/>
      <c r="B282" s="233"/>
      <c r="C282" s="233"/>
      <c r="D282" s="233"/>
      <c r="E282" s="233"/>
      <c r="F282" s="233"/>
      <c r="G282" s="233"/>
      <c r="H282" s="233"/>
      <c r="I282" s="233"/>
    </row>
    <row r="283" spans="1:9">
      <c r="A283" s="225"/>
      <c r="B283" s="225" t="s">
        <v>2</v>
      </c>
      <c r="C283" s="226" t="s">
        <v>16</v>
      </c>
      <c r="D283" s="225" t="s">
        <v>17</v>
      </c>
      <c r="E283" s="225" t="s">
        <v>1</v>
      </c>
      <c r="F283" s="227" t="s">
        <v>18</v>
      </c>
      <c r="G283" s="226" t="s">
        <v>19</v>
      </c>
      <c r="H283" s="226" t="s">
        <v>20</v>
      </c>
      <c r="I283" s="226" t="s">
        <v>21</v>
      </c>
    </row>
    <row r="284" spans="1:9" ht="25.5">
      <c r="A284" s="228" t="s">
        <v>22</v>
      </c>
      <c r="B284" s="228" t="s">
        <v>1088</v>
      </c>
      <c r="C284" s="229" t="s">
        <v>1089</v>
      </c>
      <c r="D284" s="228" t="s">
        <v>333</v>
      </c>
      <c r="E284" s="228" t="s">
        <v>638</v>
      </c>
      <c r="F284" s="230" t="s">
        <v>25</v>
      </c>
      <c r="G284" s="229">
        <v>1</v>
      </c>
      <c r="H284" s="229" t="s">
        <v>463</v>
      </c>
      <c r="I284" s="229" t="s">
        <v>463</v>
      </c>
    </row>
    <row r="285" spans="1:9" ht="25.5">
      <c r="A285" s="228" t="s">
        <v>26</v>
      </c>
      <c r="B285" s="228"/>
      <c r="C285" s="229" t="s">
        <v>862</v>
      </c>
      <c r="D285" s="228" t="s">
        <v>333</v>
      </c>
      <c r="E285" s="228" t="s">
        <v>863</v>
      </c>
      <c r="F285" s="230" t="s">
        <v>161</v>
      </c>
      <c r="G285" s="229" t="s">
        <v>72</v>
      </c>
      <c r="H285" s="229" t="s">
        <v>314</v>
      </c>
      <c r="I285" s="231">
        <v>0.3</v>
      </c>
    </row>
    <row r="286" spans="1:9" ht="25.5">
      <c r="A286" s="228" t="s">
        <v>26</v>
      </c>
      <c r="B286" s="228"/>
      <c r="C286" s="229" t="s">
        <v>1025</v>
      </c>
      <c r="D286" s="228" t="s">
        <v>333</v>
      </c>
      <c r="E286" s="228" t="s">
        <v>1026</v>
      </c>
      <c r="F286" s="230" t="s">
        <v>161</v>
      </c>
      <c r="G286" s="229" t="s">
        <v>72</v>
      </c>
      <c r="H286" s="229" t="s">
        <v>1027</v>
      </c>
      <c r="I286" s="231">
        <v>0.28999999999999998</v>
      </c>
    </row>
    <row r="287" spans="1:9" ht="25.5">
      <c r="A287" s="228" t="s">
        <v>43</v>
      </c>
      <c r="B287" s="228"/>
      <c r="C287" s="229" t="s">
        <v>1090</v>
      </c>
      <c r="D287" s="228" t="s">
        <v>333</v>
      </c>
      <c r="E287" s="228" t="s">
        <v>1091</v>
      </c>
      <c r="F287" s="230" t="s">
        <v>25</v>
      </c>
      <c r="G287" s="229" t="s">
        <v>27</v>
      </c>
      <c r="H287" s="229" t="s">
        <v>1092</v>
      </c>
      <c r="I287" s="231">
        <v>1.8</v>
      </c>
    </row>
    <row r="288" spans="1:9" ht="25.5">
      <c r="A288" s="228" t="s">
        <v>43</v>
      </c>
      <c r="B288" s="228"/>
      <c r="C288" s="229" t="s">
        <v>126</v>
      </c>
      <c r="D288" s="228" t="s">
        <v>31</v>
      </c>
      <c r="E288" s="228" t="s">
        <v>127</v>
      </c>
      <c r="F288" s="230" t="s">
        <v>39</v>
      </c>
      <c r="G288" s="229" t="s">
        <v>72</v>
      </c>
      <c r="H288" s="229" t="s">
        <v>867</v>
      </c>
      <c r="I288" s="231">
        <v>1.64</v>
      </c>
    </row>
    <row r="289" spans="1:9" ht="25.5">
      <c r="A289" s="228" t="s">
        <v>43</v>
      </c>
      <c r="B289" s="228"/>
      <c r="C289" s="229" t="s">
        <v>133</v>
      </c>
      <c r="D289" s="228" t="s">
        <v>31</v>
      </c>
      <c r="E289" s="228" t="s">
        <v>868</v>
      </c>
      <c r="F289" s="230" t="s">
        <v>39</v>
      </c>
      <c r="G289" s="229" t="s">
        <v>72</v>
      </c>
      <c r="H289" s="229" t="s">
        <v>869</v>
      </c>
      <c r="I289" s="231">
        <v>1.1599999999999999</v>
      </c>
    </row>
    <row r="290" spans="1:9">
      <c r="A290" s="232"/>
      <c r="B290" s="232"/>
      <c r="C290" s="232"/>
      <c r="D290" s="232"/>
      <c r="E290" s="232"/>
      <c r="F290" s="232" t="s">
        <v>814</v>
      </c>
      <c r="G290" s="232" t="s">
        <v>28</v>
      </c>
      <c r="H290" s="232" t="s">
        <v>815</v>
      </c>
      <c r="I290" s="232" t="s">
        <v>479</v>
      </c>
    </row>
    <row r="291" spans="1:9" ht="15" thickBot="1">
      <c r="A291" s="232"/>
      <c r="B291" s="232"/>
      <c r="C291" s="232"/>
      <c r="D291" s="232"/>
      <c r="E291" s="232"/>
      <c r="F291" s="342" t="s">
        <v>816</v>
      </c>
      <c r="G291" s="342"/>
      <c r="H291" s="342" t="s">
        <v>1093</v>
      </c>
      <c r="I291" s="342"/>
    </row>
    <row r="292" spans="1:9" ht="15" thickTop="1">
      <c r="A292" s="233"/>
      <c r="B292" s="233"/>
      <c r="C292" s="233"/>
      <c r="D292" s="233"/>
      <c r="E292" s="233"/>
      <c r="F292" s="233"/>
      <c r="G292" s="233"/>
      <c r="H292" s="233"/>
      <c r="I292" s="233"/>
    </row>
    <row r="293" spans="1:9">
      <c r="A293" s="225"/>
      <c r="B293" s="225" t="s">
        <v>2</v>
      </c>
      <c r="C293" s="226" t="s">
        <v>16</v>
      </c>
      <c r="D293" s="225" t="s">
        <v>17</v>
      </c>
      <c r="E293" s="225" t="s">
        <v>1</v>
      </c>
      <c r="F293" s="227" t="s">
        <v>18</v>
      </c>
      <c r="G293" s="226" t="s">
        <v>19</v>
      </c>
      <c r="H293" s="226" t="s">
        <v>20</v>
      </c>
      <c r="I293" s="226" t="s">
        <v>21</v>
      </c>
    </row>
    <row r="294" spans="1:9">
      <c r="A294" s="228" t="s">
        <v>22</v>
      </c>
      <c r="B294" s="228" t="s">
        <v>1094</v>
      </c>
      <c r="C294" s="229" t="s">
        <v>1049</v>
      </c>
      <c r="D294" s="228" t="s">
        <v>333</v>
      </c>
      <c r="E294" s="228" t="s">
        <v>639</v>
      </c>
      <c r="F294" s="230" t="s">
        <v>25</v>
      </c>
      <c r="G294" s="229">
        <v>1</v>
      </c>
      <c r="H294" s="229" t="s">
        <v>469</v>
      </c>
      <c r="I294" s="229" t="s">
        <v>469</v>
      </c>
    </row>
    <row r="295" spans="1:9" ht="25.5">
      <c r="A295" s="228" t="s">
        <v>26</v>
      </c>
      <c r="B295" s="228"/>
      <c r="C295" s="229" t="s">
        <v>862</v>
      </c>
      <c r="D295" s="228" t="s">
        <v>333</v>
      </c>
      <c r="E295" s="228" t="s">
        <v>863</v>
      </c>
      <c r="F295" s="230" t="s">
        <v>161</v>
      </c>
      <c r="G295" s="229" t="s">
        <v>71</v>
      </c>
      <c r="H295" s="229" t="s">
        <v>314</v>
      </c>
      <c r="I295" s="231">
        <v>0.12</v>
      </c>
    </row>
    <row r="296" spans="1:9" ht="25.5">
      <c r="A296" s="228" t="s">
        <v>26</v>
      </c>
      <c r="B296" s="228"/>
      <c r="C296" s="229" t="s">
        <v>1025</v>
      </c>
      <c r="D296" s="228" t="s">
        <v>333</v>
      </c>
      <c r="E296" s="228" t="s">
        <v>1026</v>
      </c>
      <c r="F296" s="230" t="s">
        <v>161</v>
      </c>
      <c r="G296" s="229" t="s">
        <v>71</v>
      </c>
      <c r="H296" s="229" t="s">
        <v>1027</v>
      </c>
      <c r="I296" s="231">
        <v>0.12</v>
      </c>
    </row>
    <row r="297" spans="1:9" ht="25.5">
      <c r="A297" s="228" t="s">
        <v>43</v>
      </c>
      <c r="B297" s="228"/>
      <c r="C297" s="229" t="s">
        <v>1050</v>
      </c>
      <c r="D297" s="228" t="s">
        <v>333</v>
      </c>
      <c r="E297" s="228" t="s">
        <v>639</v>
      </c>
      <c r="F297" s="230" t="s">
        <v>25</v>
      </c>
      <c r="G297" s="229" t="s">
        <v>27</v>
      </c>
      <c r="H297" s="229" t="s">
        <v>425</v>
      </c>
      <c r="I297" s="231">
        <v>2.9</v>
      </c>
    </row>
    <row r="298" spans="1:9" ht="25.5">
      <c r="A298" s="228" t="s">
        <v>43</v>
      </c>
      <c r="B298" s="228"/>
      <c r="C298" s="229" t="s">
        <v>126</v>
      </c>
      <c r="D298" s="228" t="s">
        <v>31</v>
      </c>
      <c r="E298" s="228" t="s">
        <v>127</v>
      </c>
      <c r="F298" s="230" t="s">
        <v>39</v>
      </c>
      <c r="G298" s="229" t="s">
        <v>71</v>
      </c>
      <c r="H298" s="229" t="s">
        <v>867</v>
      </c>
      <c r="I298" s="231">
        <v>0.68</v>
      </c>
    </row>
    <row r="299" spans="1:9" ht="25.5">
      <c r="A299" s="228" t="s">
        <v>43</v>
      </c>
      <c r="B299" s="228"/>
      <c r="C299" s="229" t="s">
        <v>133</v>
      </c>
      <c r="D299" s="228" t="s">
        <v>31</v>
      </c>
      <c r="E299" s="228" t="s">
        <v>868</v>
      </c>
      <c r="F299" s="230" t="s">
        <v>39</v>
      </c>
      <c r="G299" s="229" t="s">
        <v>71</v>
      </c>
      <c r="H299" s="229" t="s">
        <v>869</v>
      </c>
      <c r="I299" s="231">
        <v>0.48</v>
      </c>
    </row>
    <row r="300" spans="1:9">
      <c r="A300" s="232"/>
      <c r="B300" s="232"/>
      <c r="C300" s="232"/>
      <c r="D300" s="232"/>
      <c r="E300" s="232"/>
      <c r="F300" s="232" t="s">
        <v>814</v>
      </c>
      <c r="G300" s="232" t="s">
        <v>28</v>
      </c>
      <c r="H300" s="232" t="s">
        <v>815</v>
      </c>
      <c r="I300" s="232" t="s">
        <v>491</v>
      </c>
    </row>
    <row r="301" spans="1:9" ht="15" thickBot="1">
      <c r="A301" s="232"/>
      <c r="B301" s="232"/>
      <c r="C301" s="232"/>
      <c r="D301" s="232"/>
      <c r="E301" s="232"/>
      <c r="F301" s="342" t="s">
        <v>816</v>
      </c>
      <c r="G301" s="342"/>
      <c r="H301" s="342" t="s">
        <v>1051</v>
      </c>
      <c r="I301" s="342"/>
    </row>
    <row r="302" spans="1:9" ht="15" thickTop="1">
      <c r="A302" s="233"/>
      <c r="B302" s="233"/>
      <c r="C302" s="233"/>
      <c r="D302" s="233"/>
      <c r="E302" s="233"/>
      <c r="F302" s="233"/>
      <c r="G302" s="233"/>
      <c r="H302" s="233"/>
      <c r="I302" s="233"/>
    </row>
    <row r="303" spans="1:9">
      <c r="A303" s="225"/>
      <c r="B303" s="225" t="s">
        <v>2</v>
      </c>
      <c r="C303" s="226" t="s">
        <v>16</v>
      </c>
      <c r="D303" s="225" t="s">
        <v>17</v>
      </c>
      <c r="E303" s="225" t="s">
        <v>1</v>
      </c>
      <c r="F303" s="227" t="s">
        <v>18</v>
      </c>
      <c r="G303" s="226" t="s">
        <v>19</v>
      </c>
      <c r="H303" s="226" t="s">
        <v>20</v>
      </c>
      <c r="I303" s="226" t="s">
        <v>21</v>
      </c>
    </row>
    <row r="304" spans="1:9">
      <c r="A304" s="228" t="s">
        <v>22</v>
      </c>
      <c r="B304" s="228" t="s">
        <v>1095</v>
      </c>
      <c r="C304" s="229" t="s">
        <v>446</v>
      </c>
      <c r="D304" s="228" t="s">
        <v>330</v>
      </c>
      <c r="E304" s="228" t="s">
        <v>447</v>
      </c>
      <c r="F304" s="230" t="s">
        <v>137</v>
      </c>
      <c r="G304" s="229">
        <v>1</v>
      </c>
      <c r="H304" s="229" t="s">
        <v>508</v>
      </c>
      <c r="I304" s="229" t="s">
        <v>508</v>
      </c>
    </row>
    <row r="305" spans="1:9" ht="25.5">
      <c r="A305" s="228" t="s">
        <v>43</v>
      </c>
      <c r="B305" s="228"/>
      <c r="C305" s="229" t="s">
        <v>440</v>
      </c>
      <c r="D305" s="228" t="s">
        <v>330</v>
      </c>
      <c r="E305" s="228" t="s">
        <v>105</v>
      </c>
      <c r="F305" s="230" t="s">
        <v>39</v>
      </c>
      <c r="G305" s="229" t="s">
        <v>36</v>
      </c>
      <c r="H305" s="229" t="s">
        <v>1053</v>
      </c>
      <c r="I305" s="231">
        <v>0.12</v>
      </c>
    </row>
    <row r="306" spans="1:9" ht="25.5">
      <c r="A306" s="228" t="s">
        <v>43</v>
      </c>
      <c r="B306" s="228"/>
      <c r="C306" s="229" t="s">
        <v>448</v>
      </c>
      <c r="D306" s="228" t="s">
        <v>330</v>
      </c>
      <c r="E306" s="228" t="s">
        <v>449</v>
      </c>
      <c r="F306" s="230" t="s">
        <v>75</v>
      </c>
      <c r="G306" s="229" t="s">
        <v>27</v>
      </c>
      <c r="H306" s="229" t="s">
        <v>322</v>
      </c>
      <c r="I306" s="231">
        <v>0.52</v>
      </c>
    </row>
    <row r="307" spans="1:9" ht="25.5">
      <c r="A307" s="228" t="s">
        <v>43</v>
      </c>
      <c r="B307" s="228"/>
      <c r="C307" s="229" t="s">
        <v>450</v>
      </c>
      <c r="D307" s="228" t="s">
        <v>330</v>
      </c>
      <c r="E307" s="228" t="s">
        <v>451</v>
      </c>
      <c r="F307" s="230" t="s">
        <v>75</v>
      </c>
      <c r="G307" s="229" t="s">
        <v>27</v>
      </c>
      <c r="H307" s="229" t="s">
        <v>452</v>
      </c>
      <c r="I307" s="231">
        <v>0.6</v>
      </c>
    </row>
    <row r="308" spans="1:9" ht="25.5">
      <c r="A308" s="228" t="s">
        <v>43</v>
      </c>
      <c r="B308" s="228"/>
      <c r="C308" s="229" t="s">
        <v>445</v>
      </c>
      <c r="D308" s="228" t="s">
        <v>330</v>
      </c>
      <c r="E308" s="228" t="s">
        <v>127</v>
      </c>
      <c r="F308" s="230" t="s">
        <v>39</v>
      </c>
      <c r="G308" s="229" t="s">
        <v>36</v>
      </c>
      <c r="H308" s="229" t="s">
        <v>904</v>
      </c>
      <c r="I308" s="231">
        <v>0.15</v>
      </c>
    </row>
    <row r="309" spans="1:9">
      <c r="A309" s="232"/>
      <c r="B309" s="232"/>
      <c r="C309" s="232"/>
      <c r="D309" s="232"/>
      <c r="E309" s="232"/>
      <c r="F309" s="232" t="s">
        <v>814</v>
      </c>
      <c r="G309" s="232" t="s">
        <v>28</v>
      </c>
      <c r="H309" s="232" t="s">
        <v>815</v>
      </c>
      <c r="I309" s="232" t="s">
        <v>111</v>
      </c>
    </row>
    <row r="310" spans="1:9" ht="15" thickBot="1">
      <c r="A310" s="232"/>
      <c r="B310" s="232"/>
      <c r="C310" s="232"/>
      <c r="D310" s="232"/>
      <c r="E310" s="232"/>
      <c r="F310" s="342" t="s">
        <v>816</v>
      </c>
      <c r="G310" s="342"/>
      <c r="H310" s="342" t="s">
        <v>319</v>
      </c>
      <c r="I310" s="342"/>
    </row>
    <row r="311" spans="1:9" ht="15" thickTop="1">
      <c r="A311" s="233"/>
      <c r="B311" s="233"/>
      <c r="C311" s="233"/>
      <c r="D311" s="233"/>
      <c r="E311" s="233"/>
      <c r="F311" s="233"/>
      <c r="G311" s="233"/>
      <c r="H311" s="233"/>
      <c r="I311" s="233"/>
    </row>
    <row r="312" spans="1:9">
      <c r="A312" s="225"/>
      <c r="B312" s="225" t="s">
        <v>2</v>
      </c>
      <c r="C312" s="226" t="s">
        <v>16</v>
      </c>
      <c r="D312" s="225" t="s">
        <v>17</v>
      </c>
      <c r="E312" s="225" t="s">
        <v>1</v>
      </c>
      <c r="F312" s="227" t="s">
        <v>18</v>
      </c>
      <c r="G312" s="226" t="s">
        <v>19</v>
      </c>
      <c r="H312" s="226" t="s">
        <v>20</v>
      </c>
      <c r="I312" s="226" t="s">
        <v>21</v>
      </c>
    </row>
    <row r="313" spans="1:9">
      <c r="A313" s="228" t="s">
        <v>22</v>
      </c>
      <c r="B313" s="228" t="s">
        <v>1096</v>
      </c>
      <c r="C313" s="229" t="s">
        <v>1097</v>
      </c>
      <c r="D313" s="228" t="s">
        <v>333</v>
      </c>
      <c r="E313" s="228" t="s">
        <v>641</v>
      </c>
      <c r="F313" s="230" t="s">
        <v>472</v>
      </c>
      <c r="G313" s="229">
        <v>1</v>
      </c>
      <c r="H313" s="229" t="s">
        <v>1098</v>
      </c>
      <c r="I313" s="229" t="s">
        <v>1098</v>
      </c>
    </row>
    <row r="314" spans="1:9" ht="25.5">
      <c r="A314" s="228" t="s">
        <v>43</v>
      </c>
      <c r="B314" s="228"/>
      <c r="C314" s="229" t="s">
        <v>1099</v>
      </c>
      <c r="D314" s="228" t="s">
        <v>333</v>
      </c>
      <c r="E314" s="228" t="s">
        <v>1100</v>
      </c>
      <c r="F314" s="230" t="s">
        <v>25</v>
      </c>
      <c r="G314" s="229" t="s">
        <v>27</v>
      </c>
      <c r="H314" s="229" t="s">
        <v>1098</v>
      </c>
      <c r="I314" s="231">
        <v>5.9</v>
      </c>
    </row>
    <row r="315" spans="1:9">
      <c r="A315" s="232"/>
      <c r="B315" s="232"/>
      <c r="C315" s="232"/>
      <c r="D315" s="232"/>
      <c r="E315" s="232"/>
      <c r="F315" s="232" t="s">
        <v>814</v>
      </c>
      <c r="G315" s="232" t="s">
        <v>28</v>
      </c>
      <c r="H315" s="232" t="s">
        <v>815</v>
      </c>
      <c r="I315" s="232" t="s">
        <v>28</v>
      </c>
    </row>
    <row r="316" spans="1:9" ht="15" thickBot="1">
      <c r="A316" s="232"/>
      <c r="B316" s="232"/>
      <c r="C316" s="232"/>
      <c r="D316" s="232"/>
      <c r="E316" s="232"/>
      <c r="F316" s="342" t="s">
        <v>816</v>
      </c>
      <c r="G316" s="342"/>
      <c r="H316" s="342" t="s">
        <v>503</v>
      </c>
      <c r="I316" s="342"/>
    </row>
    <row r="317" spans="1:9" ht="15" thickTop="1">
      <c r="A317" s="233"/>
      <c r="B317" s="233"/>
      <c r="C317" s="233"/>
      <c r="D317" s="233"/>
      <c r="E317" s="233"/>
      <c r="F317" s="233"/>
      <c r="G317" s="233"/>
      <c r="H317" s="233"/>
      <c r="I317" s="233"/>
    </row>
    <row r="318" spans="1:9">
      <c r="A318" s="225"/>
      <c r="B318" s="225" t="s">
        <v>2</v>
      </c>
      <c r="C318" s="226" t="s">
        <v>16</v>
      </c>
      <c r="D318" s="225" t="s">
        <v>17</v>
      </c>
      <c r="E318" s="225" t="s">
        <v>1</v>
      </c>
      <c r="F318" s="227" t="s">
        <v>18</v>
      </c>
      <c r="G318" s="226" t="s">
        <v>19</v>
      </c>
      <c r="H318" s="226" t="s">
        <v>20</v>
      </c>
      <c r="I318" s="226" t="s">
        <v>21</v>
      </c>
    </row>
    <row r="319" spans="1:9">
      <c r="A319" s="228" t="s">
        <v>22</v>
      </c>
      <c r="B319" s="228" t="s">
        <v>1101</v>
      </c>
      <c r="C319" s="229" t="s">
        <v>1102</v>
      </c>
      <c r="D319" s="228" t="s">
        <v>333</v>
      </c>
      <c r="E319" s="228" t="s">
        <v>643</v>
      </c>
      <c r="F319" s="230" t="s">
        <v>25</v>
      </c>
      <c r="G319" s="229">
        <v>1</v>
      </c>
      <c r="H319" s="229" t="s">
        <v>1103</v>
      </c>
      <c r="I319" s="229" t="s">
        <v>1103</v>
      </c>
    </row>
    <row r="320" spans="1:9" ht="25.5">
      <c r="A320" s="228" t="s">
        <v>26</v>
      </c>
      <c r="B320" s="228"/>
      <c r="C320" s="229" t="s">
        <v>862</v>
      </c>
      <c r="D320" s="228" t="s">
        <v>333</v>
      </c>
      <c r="E320" s="228" t="s">
        <v>863</v>
      </c>
      <c r="F320" s="230" t="s">
        <v>161</v>
      </c>
      <c r="G320" s="229" t="s">
        <v>78</v>
      </c>
      <c r="H320" s="229" t="s">
        <v>314</v>
      </c>
      <c r="I320" s="231">
        <v>0.25</v>
      </c>
    </row>
    <row r="321" spans="1:9" ht="25.5">
      <c r="A321" s="228" t="s">
        <v>26</v>
      </c>
      <c r="B321" s="228"/>
      <c r="C321" s="229" t="s">
        <v>1104</v>
      </c>
      <c r="D321" s="228" t="s">
        <v>333</v>
      </c>
      <c r="E321" s="228" t="s">
        <v>1105</v>
      </c>
      <c r="F321" s="230" t="s">
        <v>161</v>
      </c>
      <c r="G321" s="229" t="s">
        <v>78</v>
      </c>
      <c r="H321" s="229" t="s">
        <v>1106</v>
      </c>
      <c r="I321" s="231">
        <v>0.24</v>
      </c>
    </row>
    <row r="322" spans="1:9" ht="25.5">
      <c r="A322" s="228" t="s">
        <v>43</v>
      </c>
      <c r="B322" s="228"/>
      <c r="C322" s="229" t="s">
        <v>1107</v>
      </c>
      <c r="D322" s="228" t="s">
        <v>31</v>
      </c>
      <c r="E322" s="228" t="s">
        <v>1108</v>
      </c>
      <c r="F322" s="230" t="s">
        <v>75</v>
      </c>
      <c r="G322" s="229" t="s">
        <v>27</v>
      </c>
      <c r="H322" s="229" t="s">
        <v>81</v>
      </c>
      <c r="I322" s="231">
        <v>1.37</v>
      </c>
    </row>
    <row r="323" spans="1:9" ht="25.5">
      <c r="A323" s="228" t="s">
        <v>43</v>
      </c>
      <c r="B323" s="228"/>
      <c r="C323" s="229" t="s">
        <v>128</v>
      </c>
      <c r="D323" s="228" t="s">
        <v>31</v>
      </c>
      <c r="E323" s="228" t="s">
        <v>129</v>
      </c>
      <c r="F323" s="230" t="s">
        <v>39</v>
      </c>
      <c r="G323" s="229" t="s">
        <v>78</v>
      </c>
      <c r="H323" s="229" t="s">
        <v>867</v>
      </c>
      <c r="I323" s="231">
        <v>1.36</v>
      </c>
    </row>
    <row r="324" spans="1:9" ht="25.5">
      <c r="A324" s="228" t="s">
        <v>43</v>
      </c>
      <c r="B324" s="228"/>
      <c r="C324" s="229" t="s">
        <v>133</v>
      </c>
      <c r="D324" s="228" t="s">
        <v>31</v>
      </c>
      <c r="E324" s="228" t="s">
        <v>868</v>
      </c>
      <c r="F324" s="230" t="s">
        <v>39</v>
      </c>
      <c r="G324" s="229" t="s">
        <v>78</v>
      </c>
      <c r="H324" s="229" t="s">
        <v>869</v>
      </c>
      <c r="I324" s="231">
        <v>0.97</v>
      </c>
    </row>
    <row r="325" spans="1:9">
      <c r="A325" s="232"/>
      <c r="B325" s="232"/>
      <c r="C325" s="232"/>
      <c r="D325" s="232"/>
      <c r="E325" s="232"/>
      <c r="F325" s="232" t="s">
        <v>814</v>
      </c>
      <c r="G325" s="232" t="s">
        <v>28</v>
      </c>
      <c r="H325" s="232" t="s">
        <v>815</v>
      </c>
      <c r="I325" s="232" t="s">
        <v>325</v>
      </c>
    </row>
    <row r="326" spans="1:9" ht="15" thickBot="1">
      <c r="A326" s="232"/>
      <c r="B326" s="232"/>
      <c r="C326" s="232"/>
      <c r="D326" s="232"/>
      <c r="E326" s="232"/>
      <c r="F326" s="342" t="s">
        <v>816</v>
      </c>
      <c r="G326" s="342"/>
      <c r="H326" s="342" t="s">
        <v>388</v>
      </c>
      <c r="I326" s="342"/>
    </row>
    <row r="327" spans="1:9" ht="15" thickTop="1">
      <c r="A327" s="233"/>
      <c r="B327" s="233"/>
      <c r="C327" s="233"/>
      <c r="D327" s="233"/>
      <c r="E327" s="233"/>
      <c r="F327" s="233"/>
      <c r="G327" s="233"/>
      <c r="H327" s="233"/>
      <c r="I327" s="233"/>
    </row>
    <row r="328" spans="1:9">
      <c r="A328" s="225"/>
      <c r="B328" s="225" t="s">
        <v>2</v>
      </c>
      <c r="C328" s="226" t="s">
        <v>16</v>
      </c>
      <c r="D328" s="225" t="s">
        <v>17</v>
      </c>
      <c r="E328" s="225" t="s">
        <v>1</v>
      </c>
      <c r="F328" s="227" t="s">
        <v>18</v>
      </c>
      <c r="G328" s="226" t="s">
        <v>19</v>
      </c>
      <c r="H328" s="226" t="s">
        <v>20</v>
      </c>
      <c r="I328" s="226" t="s">
        <v>21</v>
      </c>
    </row>
    <row r="329" spans="1:9" ht="25.5">
      <c r="A329" s="228" t="s">
        <v>22</v>
      </c>
      <c r="B329" s="228" t="s">
        <v>1109</v>
      </c>
      <c r="C329" s="229" t="s">
        <v>1110</v>
      </c>
      <c r="D329" s="228" t="s">
        <v>31</v>
      </c>
      <c r="E329" s="228" t="s">
        <v>645</v>
      </c>
      <c r="F329" s="230" t="s">
        <v>46</v>
      </c>
      <c r="G329" s="229">
        <v>1</v>
      </c>
      <c r="H329" s="229" t="s">
        <v>1111</v>
      </c>
      <c r="I329" s="229" t="s">
        <v>1111</v>
      </c>
    </row>
    <row r="330" spans="1:9" ht="25.5">
      <c r="A330" s="228" t="s">
        <v>26</v>
      </c>
      <c r="B330" s="228"/>
      <c r="C330" s="229" t="s">
        <v>76</v>
      </c>
      <c r="D330" s="228" t="s">
        <v>31</v>
      </c>
      <c r="E330" s="228" t="s">
        <v>77</v>
      </c>
      <c r="F330" s="230" t="s">
        <v>39</v>
      </c>
      <c r="G330" s="229" t="s">
        <v>121</v>
      </c>
      <c r="H330" s="229" t="s">
        <v>1112</v>
      </c>
      <c r="I330" s="231">
        <v>0.02</v>
      </c>
    </row>
    <row r="331" spans="1:9" ht="25.5">
      <c r="A331" s="228" t="s">
        <v>26</v>
      </c>
      <c r="B331" s="228"/>
      <c r="C331" s="229" t="s">
        <v>79</v>
      </c>
      <c r="D331" s="228" t="s">
        <v>31</v>
      </c>
      <c r="E331" s="228" t="s">
        <v>80</v>
      </c>
      <c r="F331" s="230" t="s">
        <v>39</v>
      </c>
      <c r="G331" s="229" t="s">
        <v>153</v>
      </c>
      <c r="H331" s="229" t="s">
        <v>1113</v>
      </c>
      <c r="I331" s="231">
        <v>0.28000000000000003</v>
      </c>
    </row>
    <row r="332" spans="1:9" ht="25.5">
      <c r="A332" s="228" t="s">
        <v>43</v>
      </c>
      <c r="B332" s="228"/>
      <c r="C332" s="229" t="s">
        <v>1114</v>
      </c>
      <c r="D332" s="228" t="s">
        <v>31</v>
      </c>
      <c r="E332" s="228" t="s">
        <v>1115</v>
      </c>
      <c r="F332" s="230" t="s">
        <v>75</v>
      </c>
      <c r="G332" s="229" t="s">
        <v>1116</v>
      </c>
      <c r="H332" s="229" t="s">
        <v>139</v>
      </c>
      <c r="I332" s="231">
        <v>0.05</v>
      </c>
    </row>
    <row r="333" spans="1:9" ht="25.5">
      <c r="A333" s="228" t="s">
        <v>43</v>
      </c>
      <c r="B333" s="228"/>
      <c r="C333" s="229" t="s">
        <v>1117</v>
      </c>
      <c r="D333" s="228" t="s">
        <v>31</v>
      </c>
      <c r="E333" s="228" t="s">
        <v>1118</v>
      </c>
      <c r="F333" s="230" t="s">
        <v>46</v>
      </c>
      <c r="G333" s="229" t="s">
        <v>70</v>
      </c>
      <c r="H333" s="229" t="s">
        <v>493</v>
      </c>
      <c r="I333" s="231">
        <v>0.19</v>
      </c>
    </row>
    <row r="334" spans="1:9" ht="38.25">
      <c r="A334" s="228" t="s">
        <v>43</v>
      </c>
      <c r="B334" s="228"/>
      <c r="C334" s="229" t="s">
        <v>1119</v>
      </c>
      <c r="D334" s="228" t="s">
        <v>31</v>
      </c>
      <c r="E334" s="228" t="s">
        <v>1120</v>
      </c>
      <c r="F334" s="230" t="s">
        <v>75</v>
      </c>
      <c r="G334" s="229" t="s">
        <v>1116</v>
      </c>
      <c r="H334" s="229" t="s">
        <v>1121</v>
      </c>
      <c r="I334" s="231">
        <v>0.12</v>
      </c>
    </row>
    <row r="335" spans="1:9" ht="25.5">
      <c r="A335" s="228" t="s">
        <v>43</v>
      </c>
      <c r="B335" s="228"/>
      <c r="C335" s="229" t="s">
        <v>1122</v>
      </c>
      <c r="D335" s="228" t="s">
        <v>31</v>
      </c>
      <c r="E335" s="228" t="s">
        <v>1123</v>
      </c>
      <c r="F335" s="230" t="s">
        <v>75</v>
      </c>
      <c r="G335" s="229" t="s">
        <v>1116</v>
      </c>
      <c r="H335" s="229" t="s">
        <v>1075</v>
      </c>
      <c r="I335" s="231">
        <v>1.9</v>
      </c>
    </row>
    <row r="336" spans="1:9">
      <c r="A336" s="232"/>
      <c r="B336" s="232"/>
      <c r="C336" s="232"/>
      <c r="D336" s="232"/>
      <c r="E336" s="232"/>
      <c r="F336" s="232" t="s">
        <v>814</v>
      </c>
      <c r="G336" s="232" t="s">
        <v>28</v>
      </c>
      <c r="H336" s="232" t="s">
        <v>815</v>
      </c>
      <c r="I336" s="232" t="s">
        <v>68</v>
      </c>
    </row>
    <row r="337" spans="1:9" ht="15" thickBot="1">
      <c r="A337" s="232"/>
      <c r="B337" s="232"/>
      <c r="C337" s="232"/>
      <c r="D337" s="232"/>
      <c r="E337" s="232"/>
      <c r="F337" s="342" t="s">
        <v>816</v>
      </c>
      <c r="G337" s="342"/>
      <c r="H337" s="342" t="s">
        <v>470</v>
      </c>
      <c r="I337" s="342"/>
    </row>
    <row r="338" spans="1:9" ht="15" thickTop="1">
      <c r="A338" s="233"/>
      <c r="B338" s="233"/>
      <c r="C338" s="233"/>
      <c r="D338" s="233"/>
      <c r="E338" s="233"/>
      <c r="F338" s="233"/>
      <c r="G338" s="233"/>
      <c r="H338" s="233"/>
      <c r="I338" s="233"/>
    </row>
    <row r="339" spans="1:9">
      <c r="A339" s="225"/>
      <c r="B339" s="225" t="s">
        <v>2</v>
      </c>
      <c r="C339" s="226" t="s">
        <v>16</v>
      </c>
      <c r="D339" s="225" t="s">
        <v>17</v>
      </c>
      <c r="E339" s="225" t="s">
        <v>1</v>
      </c>
      <c r="F339" s="227" t="s">
        <v>18</v>
      </c>
      <c r="G339" s="226" t="s">
        <v>19</v>
      </c>
      <c r="H339" s="226" t="s">
        <v>20</v>
      </c>
      <c r="I339" s="226" t="s">
        <v>21</v>
      </c>
    </row>
    <row r="340" spans="1:9" ht="25.5">
      <c r="A340" s="228" t="s">
        <v>22</v>
      </c>
      <c r="B340" s="228" t="s">
        <v>1124</v>
      </c>
      <c r="C340" s="229" t="s">
        <v>1125</v>
      </c>
      <c r="D340" s="228" t="s">
        <v>31</v>
      </c>
      <c r="E340" s="228" t="s">
        <v>647</v>
      </c>
      <c r="F340" s="230" t="s">
        <v>75</v>
      </c>
      <c r="G340" s="229">
        <v>1</v>
      </c>
      <c r="H340" s="229" t="s">
        <v>458</v>
      </c>
      <c r="I340" s="229" t="s">
        <v>458</v>
      </c>
    </row>
    <row r="341" spans="1:9" ht="25.5">
      <c r="A341" s="228" t="s">
        <v>26</v>
      </c>
      <c r="B341" s="228"/>
      <c r="C341" s="229" t="s">
        <v>103</v>
      </c>
      <c r="D341" s="228" t="s">
        <v>31</v>
      </c>
      <c r="E341" s="228" t="s">
        <v>104</v>
      </c>
      <c r="F341" s="230" t="s">
        <v>39</v>
      </c>
      <c r="G341" s="229" t="s">
        <v>1126</v>
      </c>
      <c r="H341" s="229" t="s">
        <v>922</v>
      </c>
      <c r="I341" s="231">
        <v>2.1</v>
      </c>
    </row>
    <row r="342" spans="1:9" ht="25.5">
      <c r="A342" s="228" t="s">
        <v>26</v>
      </c>
      <c r="B342" s="228"/>
      <c r="C342" s="229" t="s">
        <v>112</v>
      </c>
      <c r="D342" s="228" t="s">
        <v>31</v>
      </c>
      <c r="E342" s="228" t="s">
        <v>113</v>
      </c>
      <c r="F342" s="230" t="s">
        <v>39</v>
      </c>
      <c r="G342" s="229" t="s">
        <v>1126</v>
      </c>
      <c r="H342" s="229" t="s">
        <v>1059</v>
      </c>
      <c r="I342" s="231">
        <v>2.7</v>
      </c>
    </row>
    <row r="343" spans="1:9" ht="25.5">
      <c r="A343" s="228" t="s">
        <v>43</v>
      </c>
      <c r="B343" s="228"/>
      <c r="C343" s="229" t="s">
        <v>1127</v>
      </c>
      <c r="D343" s="228" t="s">
        <v>31</v>
      </c>
      <c r="E343" s="228" t="s">
        <v>1128</v>
      </c>
      <c r="F343" s="230" t="s">
        <v>75</v>
      </c>
      <c r="G343" s="229" t="s">
        <v>27</v>
      </c>
      <c r="H343" s="229" t="s">
        <v>454</v>
      </c>
      <c r="I343" s="231">
        <v>4.18</v>
      </c>
    </row>
    <row r="344" spans="1:9">
      <c r="A344" s="232"/>
      <c r="B344" s="232"/>
      <c r="C344" s="232"/>
      <c r="D344" s="232"/>
      <c r="E344" s="232"/>
      <c r="F344" s="232" t="s">
        <v>814</v>
      </c>
      <c r="G344" s="232" t="s">
        <v>28</v>
      </c>
      <c r="H344" s="232" t="s">
        <v>815</v>
      </c>
      <c r="I344" s="232" t="s">
        <v>419</v>
      </c>
    </row>
    <row r="345" spans="1:9" ht="15" thickBot="1">
      <c r="A345" s="232"/>
      <c r="B345" s="232"/>
      <c r="C345" s="232"/>
      <c r="D345" s="232"/>
      <c r="E345" s="232"/>
      <c r="F345" s="342" t="s">
        <v>816</v>
      </c>
      <c r="G345" s="342"/>
      <c r="H345" s="342" t="s">
        <v>848</v>
      </c>
      <c r="I345" s="342"/>
    </row>
    <row r="346" spans="1:9" ht="15" thickTop="1">
      <c r="A346" s="233"/>
      <c r="B346" s="233"/>
      <c r="C346" s="233"/>
      <c r="D346" s="233"/>
      <c r="E346" s="233"/>
      <c r="F346" s="233"/>
      <c r="G346" s="233"/>
      <c r="H346" s="233"/>
      <c r="I346" s="233"/>
    </row>
    <row r="347" spans="1:9">
      <c r="A347" s="225"/>
      <c r="B347" s="225" t="s">
        <v>2</v>
      </c>
      <c r="C347" s="226" t="s">
        <v>16</v>
      </c>
      <c r="D347" s="225" t="s">
        <v>17</v>
      </c>
      <c r="E347" s="225" t="s">
        <v>1</v>
      </c>
      <c r="F347" s="227" t="s">
        <v>18</v>
      </c>
      <c r="G347" s="226" t="s">
        <v>19</v>
      </c>
      <c r="H347" s="226" t="s">
        <v>20</v>
      </c>
      <c r="I347" s="226" t="s">
        <v>21</v>
      </c>
    </row>
    <row r="348" spans="1:9">
      <c r="A348" s="228" t="s">
        <v>22</v>
      </c>
      <c r="B348" s="228" t="s">
        <v>1129</v>
      </c>
      <c r="C348" s="229" t="s">
        <v>1130</v>
      </c>
      <c r="D348" s="228" t="s">
        <v>31</v>
      </c>
      <c r="E348" s="228" t="s">
        <v>649</v>
      </c>
      <c r="F348" s="230" t="s">
        <v>46</v>
      </c>
      <c r="G348" s="229">
        <v>1</v>
      </c>
      <c r="H348" s="229" t="s">
        <v>1131</v>
      </c>
      <c r="I348" s="229" t="s">
        <v>1131</v>
      </c>
    </row>
    <row r="349" spans="1:9" ht="25.5">
      <c r="A349" s="228" t="s">
        <v>26</v>
      </c>
      <c r="B349" s="228"/>
      <c r="C349" s="229" t="s">
        <v>103</v>
      </c>
      <c r="D349" s="228" t="s">
        <v>31</v>
      </c>
      <c r="E349" s="228" t="s">
        <v>104</v>
      </c>
      <c r="F349" s="230" t="s">
        <v>39</v>
      </c>
      <c r="G349" s="229" t="s">
        <v>118</v>
      </c>
      <c r="H349" s="229" t="s">
        <v>922</v>
      </c>
      <c r="I349" s="231">
        <v>0.44</v>
      </c>
    </row>
    <row r="350" spans="1:9" ht="25.5">
      <c r="A350" s="228" t="s">
        <v>26</v>
      </c>
      <c r="B350" s="228"/>
      <c r="C350" s="229" t="s">
        <v>112</v>
      </c>
      <c r="D350" s="228" t="s">
        <v>31</v>
      </c>
      <c r="E350" s="228" t="s">
        <v>113</v>
      </c>
      <c r="F350" s="230" t="s">
        <v>39</v>
      </c>
      <c r="G350" s="229" t="s">
        <v>118</v>
      </c>
      <c r="H350" s="229" t="s">
        <v>1059</v>
      </c>
      <c r="I350" s="231">
        <v>0.56000000000000005</v>
      </c>
    </row>
    <row r="351" spans="1:9" ht="25.5">
      <c r="A351" s="228" t="s">
        <v>43</v>
      </c>
      <c r="B351" s="228"/>
      <c r="C351" s="229" t="s">
        <v>115</v>
      </c>
      <c r="D351" s="228" t="s">
        <v>31</v>
      </c>
      <c r="E351" s="228" t="s">
        <v>116</v>
      </c>
      <c r="F351" s="230" t="s">
        <v>75</v>
      </c>
      <c r="G351" s="229" t="s">
        <v>117</v>
      </c>
      <c r="H351" s="229" t="s">
        <v>1132</v>
      </c>
      <c r="I351" s="231">
        <v>0.02</v>
      </c>
    </row>
    <row r="352" spans="1:9" ht="38.25">
      <c r="A352" s="228" t="s">
        <v>43</v>
      </c>
      <c r="B352" s="228"/>
      <c r="C352" s="229" t="s">
        <v>1133</v>
      </c>
      <c r="D352" s="228" t="s">
        <v>31</v>
      </c>
      <c r="E352" s="228" t="s">
        <v>1134</v>
      </c>
      <c r="F352" s="230" t="s">
        <v>46</v>
      </c>
      <c r="G352" s="229" t="s">
        <v>114</v>
      </c>
      <c r="H352" s="229" t="s">
        <v>1045</v>
      </c>
      <c r="I352" s="231">
        <v>2.2599999999999998</v>
      </c>
    </row>
    <row r="353" spans="1:9">
      <c r="A353" s="232"/>
      <c r="B353" s="232"/>
      <c r="C353" s="232"/>
      <c r="D353" s="232"/>
      <c r="E353" s="232"/>
      <c r="F353" s="232" t="s">
        <v>814</v>
      </c>
      <c r="G353" s="232" t="s">
        <v>28</v>
      </c>
      <c r="H353" s="232" t="s">
        <v>815</v>
      </c>
      <c r="I353" s="232" t="s">
        <v>453</v>
      </c>
    </row>
    <row r="354" spans="1:9" ht="15" thickBot="1">
      <c r="A354" s="232"/>
      <c r="B354" s="232"/>
      <c r="C354" s="232"/>
      <c r="D354" s="232"/>
      <c r="E354" s="232"/>
      <c r="F354" s="342" t="s">
        <v>816</v>
      </c>
      <c r="G354" s="342"/>
      <c r="H354" s="342" t="s">
        <v>1135</v>
      </c>
      <c r="I354" s="342"/>
    </row>
    <row r="355" spans="1:9" ht="15" thickTop="1">
      <c r="A355" s="233"/>
      <c r="B355" s="233"/>
      <c r="C355" s="233"/>
      <c r="D355" s="233"/>
      <c r="E355" s="233"/>
      <c r="F355" s="233"/>
      <c r="G355" s="233"/>
      <c r="H355" s="233"/>
      <c r="I355" s="233"/>
    </row>
    <row r="356" spans="1:9">
      <c r="A356" s="225"/>
      <c r="B356" s="225" t="s">
        <v>2</v>
      </c>
      <c r="C356" s="226" t="s">
        <v>16</v>
      </c>
      <c r="D356" s="225" t="s">
        <v>17</v>
      </c>
      <c r="E356" s="225" t="s">
        <v>1</v>
      </c>
      <c r="F356" s="227" t="s">
        <v>18</v>
      </c>
      <c r="G356" s="226" t="s">
        <v>19</v>
      </c>
      <c r="H356" s="226" t="s">
        <v>20</v>
      </c>
      <c r="I356" s="226" t="s">
        <v>21</v>
      </c>
    </row>
    <row r="357" spans="1:9">
      <c r="A357" s="228" t="s">
        <v>22</v>
      </c>
      <c r="B357" s="228" t="s">
        <v>1136</v>
      </c>
      <c r="C357" s="229" t="s">
        <v>1130</v>
      </c>
      <c r="D357" s="228" t="s">
        <v>31</v>
      </c>
      <c r="E357" s="228" t="s">
        <v>650</v>
      </c>
      <c r="F357" s="230" t="s">
        <v>46</v>
      </c>
      <c r="G357" s="229">
        <v>1</v>
      </c>
      <c r="H357" s="229" t="s">
        <v>1131</v>
      </c>
      <c r="I357" s="229" t="s">
        <v>1131</v>
      </c>
    </row>
    <row r="358" spans="1:9" ht="25.5">
      <c r="A358" s="228" t="s">
        <v>26</v>
      </c>
      <c r="B358" s="228"/>
      <c r="C358" s="229" t="s">
        <v>103</v>
      </c>
      <c r="D358" s="228" t="s">
        <v>31</v>
      </c>
      <c r="E358" s="228" t="s">
        <v>104</v>
      </c>
      <c r="F358" s="230" t="s">
        <v>39</v>
      </c>
      <c r="G358" s="229" t="s">
        <v>118</v>
      </c>
      <c r="H358" s="229" t="s">
        <v>922</v>
      </c>
      <c r="I358" s="231">
        <v>0.44</v>
      </c>
    </row>
    <row r="359" spans="1:9" ht="25.5">
      <c r="A359" s="228" t="s">
        <v>26</v>
      </c>
      <c r="B359" s="228"/>
      <c r="C359" s="229" t="s">
        <v>112</v>
      </c>
      <c r="D359" s="228" t="s">
        <v>31</v>
      </c>
      <c r="E359" s="228" t="s">
        <v>113</v>
      </c>
      <c r="F359" s="230" t="s">
        <v>39</v>
      </c>
      <c r="G359" s="229" t="s">
        <v>118</v>
      </c>
      <c r="H359" s="229" t="s">
        <v>1059</v>
      </c>
      <c r="I359" s="231">
        <v>0.56000000000000005</v>
      </c>
    </row>
    <row r="360" spans="1:9" ht="25.5">
      <c r="A360" s="228" t="s">
        <v>43</v>
      </c>
      <c r="B360" s="228"/>
      <c r="C360" s="229" t="s">
        <v>115</v>
      </c>
      <c r="D360" s="228" t="s">
        <v>31</v>
      </c>
      <c r="E360" s="228" t="s">
        <v>116</v>
      </c>
      <c r="F360" s="230" t="s">
        <v>75</v>
      </c>
      <c r="G360" s="229" t="s">
        <v>117</v>
      </c>
      <c r="H360" s="229" t="s">
        <v>1132</v>
      </c>
      <c r="I360" s="231">
        <v>0.02</v>
      </c>
    </row>
    <row r="361" spans="1:9" ht="38.25">
      <c r="A361" s="228" t="s">
        <v>43</v>
      </c>
      <c r="B361" s="228"/>
      <c r="C361" s="229" t="s">
        <v>1133</v>
      </c>
      <c r="D361" s="228" t="s">
        <v>31</v>
      </c>
      <c r="E361" s="228" t="s">
        <v>1134</v>
      </c>
      <c r="F361" s="230" t="s">
        <v>46</v>
      </c>
      <c r="G361" s="229" t="s">
        <v>114</v>
      </c>
      <c r="H361" s="229" t="s">
        <v>1045</v>
      </c>
      <c r="I361" s="231">
        <v>2.2599999999999998</v>
      </c>
    </row>
    <row r="362" spans="1:9">
      <c r="A362" s="232"/>
      <c r="B362" s="232"/>
      <c r="C362" s="232"/>
      <c r="D362" s="232"/>
      <c r="E362" s="232"/>
      <c r="F362" s="232" t="s">
        <v>814</v>
      </c>
      <c r="G362" s="232" t="s">
        <v>28</v>
      </c>
      <c r="H362" s="232" t="s">
        <v>815</v>
      </c>
      <c r="I362" s="232" t="s">
        <v>453</v>
      </c>
    </row>
    <row r="363" spans="1:9" ht="15" thickBot="1">
      <c r="A363" s="232"/>
      <c r="B363" s="232"/>
      <c r="C363" s="232"/>
      <c r="D363" s="232"/>
      <c r="E363" s="232"/>
      <c r="F363" s="342" t="s">
        <v>816</v>
      </c>
      <c r="G363" s="342"/>
      <c r="H363" s="342" t="s">
        <v>1135</v>
      </c>
      <c r="I363" s="342"/>
    </row>
    <row r="364" spans="1:9" ht="15" thickTop="1">
      <c r="A364" s="233"/>
      <c r="B364" s="233"/>
      <c r="C364" s="233"/>
      <c r="D364" s="233"/>
      <c r="E364" s="233"/>
      <c r="F364" s="233"/>
      <c r="G364" s="233"/>
      <c r="H364" s="233"/>
      <c r="I364" s="233"/>
    </row>
    <row r="365" spans="1:9">
      <c r="A365" s="225"/>
      <c r="B365" s="225" t="s">
        <v>2</v>
      </c>
      <c r="C365" s="226" t="s">
        <v>16</v>
      </c>
      <c r="D365" s="225" t="s">
        <v>17</v>
      </c>
      <c r="E365" s="225" t="s">
        <v>1</v>
      </c>
      <c r="F365" s="227" t="s">
        <v>18</v>
      </c>
      <c r="G365" s="226" t="s">
        <v>19</v>
      </c>
      <c r="H365" s="226" t="s">
        <v>20</v>
      </c>
      <c r="I365" s="226" t="s">
        <v>21</v>
      </c>
    </row>
    <row r="366" spans="1:9">
      <c r="A366" s="228" t="s">
        <v>22</v>
      </c>
      <c r="B366" s="228" t="s">
        <v>1137</v>
      </c>
      <c r="C366" s="229" t="s">
        <v>1130</v>
      </c>
      <c r="D366" s="228" t="s">
        <v>31</v>
      </c>
      <c r="E366" s="228" t="s">
        <v>651</v>
      </c>
      <c r="F366" s="230" t="s">
        <v>46</v>
      </c>
      <c r="G366" s="229">
        <v>1</v>
      </c>
      <c r="H366" s="229" t="s">
        <v>1131</v>
      </c>
      <c r="I366" s="229" t="s">
        <v>1131</v>
      </c>
    </row>
    <row r="367" spans="1:9" ht="25.5">
      <c r="A367" s="228" t="s">
        <v>26</v>
      </c>
      <c r="B367" s="228"/>
      <c r="C367" s="229" t="s">
        <v>103</v>
      </c>
      <c r="D367" s="228" t="s">
        <v>31</v>
      </c>
      <c r="E367" s="228" t="s">
        <v>104</v>
      </c>
      <c r="F367" s="230" t="s">
        <v>39</v>
      </c>
      <c r="G367" s="229" t="s">
        <v>118</v>
      </c>
      <c r="H367" s="229" t="s">
        <v>922</v>
      </c>
      <c r="I367" s="231">
        <v>0.44</v>
      </c>
    </row>
    <row r="368" spans="1:9" ht="25.5">
      <c r="A368" s="228" t="s">
        <v>26</v>
      </c>
      <c r="B368" s="228"/>
      <c r="C368" s="229" t="s">
        <v>112</v>
      </c>
      <c r="D368" s="228" t="s">
        <v>31</v>
      </c>
      <c r="E368" s="228" t="s">
        <v>113</v>
      </c>
      <c r="F368" s="230" t="s">
        <v>39</v>
      </c>
      <c r="G368" s="229" t="s">
        <v>118</v>
      </c>
      <c r="H368" s="229" t="s">
        <v>1059</v>
      </c>
      <c r="I368" s="231">
        <v>0.56000000000000005</v>
      </c>
    </row>
    <row r="369" spans="1:9" ht="25.5">
      <c r="A369" s="228" t="s">
        <v>43</v>
      </c>
      <c r="B369" s="228"/>
      <c r="C369" s="229" t="s">
        <v>115</v>
      </c>
      <c r="D369" s="228" t="s">
        <v>31</v>
      </c>
      <c r="E369" s="228" t="s">
        <v>116</v>
      </c>
      <c r="F369" s="230" t="s">
        <v>75</v>
      </c>
      <c r="G369" s="229" t="s">
        <v>117</v>
      </c>
      <c r="H369" s="229" t="s">
        <v>1132</v>
      </c>
      <c r="I369" s="231">
        <v>0.02</v>
      </c>
    </row>
    <row r="370" spans="1:9" ht="38.25">
      <c r="A370" s="228" t="s">
        <v>43</v>
      </c>
      <c r="B370" s="228"/>
      <c r="C370" s="229" t="s">
        <v>1133</v>
      </c>
      <c r="D370" s="228" t="s">
        <v>31</v>
      </c>
      <c r="E370" s="228" t="s">
        <v>1134</v>
      </c>
      <c r="F370" s="230" t="s">
        <v>46</v>
      </c>
      <c r="G370" s="229" t="s">
        <v>114</v>
      </c>
      <c r="H370" s="229" t="s">
        <v>1045</v>
      </c>
      <c r="I370" s="231">
        <v>2.2599999999999998</v>
      </c>
    </row>
    <row r="371" spans="1:9">
      <c r="A371" s="232"/>
      <c r="B371" s="232"/>
      <c r="C371" s="232"/>
      <c r="D371" s="232"/>
      <c r="E371" s="232"/>
      <c r="F371" s="232" t="s">
        <v>814</v>
      </c>
      <c r="G371" s="232" t="s">
        <v>28</v>
      </c>
      <c r="H371" s="232" t="s">
        <v>815</v>
      </c>
      <c r="I371" s="232" t="s">
        <v>453</v>
      </c>
    </row>
    <row r="372" spans="1:9" ht="15" thickBot="1">
      <c r="A372" s="232"/>
      <c r="B372" s="232"/>
      <c r="C372" s="232"/>
      <c r="D372" s="232"/>
      <c r="E372" s="232"/>
      <c r="F372" s="342" t="s">
        <v>816</v>
      </c>
      <c r="G372" s="342"/>
      <c r="H372" s="342" t="s">
        <v>1135</v>
      </c>
      <c r="I372" s="342"/>
    </row>
    <row r="373" spans="1:9" ht="15" thickTop="1">
      <c r="A373" s="233"/>
      <c r="B373" s="233"/>
      <c r="C373" s="233"/>
      <c r="D373" s="233"/>
      <c r="E373" s="233"/>
      <c r="F373" s="233"/>
      <c r="G373" s="233"/>
      <c r="H373" s="233"/>
      <c r="I373" s="233"/>
    </row>
    <row r="374" spans="1:9">
      <c r="A374" s="225"/>
      <c r="B374" s="225" t="s">
        <v>2</v>
      </c>
      <c r="C374" s="226" t="s">
        <v>16</v>
      </c>
      <c r="D374" s="225" t="s">
        <v>17</v>
      </c>
      <c r="E374" s="225" t="s">
        <v>1</v>
      </c>
      <c r="F374" s="227" t="s">
        <v>18</v>
      </c>
      <c r="G374" s="226" t="s">
        <v>19</v>
      </c>
      <c r="H374" s="226" t="s">
        <v>20</v>
      </c>
      <c r="I374" s="226" t="s">
        <v>21</v>
      </c>
    </row>
    <row r="375" spans="1:9">
      <c r="A375" s="228" t="s">
        <v>22</v>
      </c>
      <c r="B375" s="228" t="s">
        <v>1138</v>
      </c>
      <c r="C375" s="229" t="s">
        <v>1130</v>
      </c>
      <c r="D375" s="228" t="s">
        <v>31</v>
      </c>
      <c r="E375" s="228" t="s">
        <v>652</v>
      </c>
      <c r="F375" s="230" t="s">
        <v>46</v>
      </c>
      <c r="G375" s="229">
        <v>1</v>
      </c>
      <c r="H375" s="229" t="s">
        <v>1131</v>
      </c>
      <c r="I375" s="229" t="s">
        <v>1131</v>
      </c>
    </row>
    <row r="376" spans="1:9" ht="25.5">
      <c r="A376" s="228" t="s">
        <v>26</v>
      </c>
      <c r="B376" s="228"/>
      <c r="C376" s="229" t="s">
        <v>103</v>
      </c>
      <c r="D376" s="228" t="s">
        <v>31</v>
      </c>
      <c r="E376" s="228" t="s">
        <v>104</v>
      </c>
      <c r="F376" s="230" t="s">
        <v>39</v>
      </c>
      <c r="G376" s="229" t="s">
        <v>118</v>
      </c>
      <c r="H376" s="229" t="s">
        <v>922</v>
      </c>
      <c r="I376" s="231">
        <v>0.44</v>
      </c>
    </row>
    <row r="377" spans="1:9" ht="25.5">
      <c r="A377" s="228" t="s">
        <v>26</v>
      </c>
      <c r="B377" s="228"/>
      <c r="C377" s="229" t="s">
        <v>112</v>
      </c>
      <c r="D377" s="228" t="s">
        <v>31</v>
      </c>
      <c r="E377" s="228" t="s">
        <v>113</v>
      </c>
      <c r="F377" s="230" t="s">
        <v>39</v>
      </c>
      <c r="G377" s="229" t="s">
        <v>118</v>
      </c>
      <c r="H377" s="229" t="s">
        <v>1059</v>
      </c>
      <c r="I377" s="231">
        <v>0.56000000000000005</v>
      </c>
    </row>
    <row r="378" spans="1:9" ht="25.5">
      <c r="A378" s="228" t="s">
        <v>43</v>
      </c>
      <c r="B378" s="228"/>
      <c r="C378" s="229" t="s">
        <v>115</v>
      </c>
      <c r="D378" s="228" t="s">
        <v>31</v>
      </c>
      <c r="E378" s="228" t="s">
        <v>116</v>
      </c>
      <c r="F378" s="230" t="s">
        <v>75</v>
      </c>
      <c r="G378" s="229" t="s">
        <v>117</v>
      </c>
      <c r="H378" s="229" t="s">
        <v>1132</v>
      </c>
      <c r="I378" s="231">
        <v>0.02</v>
      </c>
    </row>
    <row r="379" spans="1:9" ht="38.25">
      <c r="A379" s="228" t="s">
        <v>43</v>
      </c>
      <c r="B379" s="228"/>
      <c r="C379" s="229" t="s">
        <v>1133</v>
      </c>
      <c r="D379" s="228" t="s">
        <v>31</v>
      </c>
      <c r="E379" s="228" t="s">
        <v>1134</v>
      </c>
      <c r="F379" s="230" t="s">
        <v>46</v>
      </c>
      <c r="G379" s="229" t="s">
        <v>114</v>
      </c>
      <c r="H379" s="229" t="s">
        <v>1045</v>
      </c>
      <c r="I379" s="231">
        <v>2.2599999999999998</v>
      </c>
    </row>
    <row r="380" spans="1:9">
      <c r="A380" s="232"/>
      <c r="B380" s="232"/>
      <c r="C380" s="232"/>
      <c r="D380" s="232"/>
      <c r="E380" s="232"/>
      <c r="F380" s="232" t="s">
        <v>814</v>
      </c>
      <c r="G380" s="232" t="s">
        <v>28</v>
      </c>
      <c r="H380" s="232" t="s">
        <v>815</v>
      </c>
      <c r="I380" s="232" t="s">
        <v>453</v>
      </c>
    </row>
    <row r="381" spans="1:9" ht="15" thickBot="1">
      <c r="A381" s="232"/>
      <c r="B381" s="232"/>
      <c r="C381" s="232"/>
      <c r="D381" s="232"/>
      <c r="E381" s="232"/>
      <c r="F381" s="342" t="s">
        <v>816</v>
      </c>
      <c r="G381" s="342"/>
      <c r="H381" s="342" t="s">
        <v>1135</v>
      </c>
      <c r="I381" s="342"/>
    </row>
    <row r="382" spans="1:9" ht="15" thickTop="1">
      <c r="A382" s="233"/>
      <c r="B382" s="233"/>
      <c r="C382" s="233"/>
      <c r="D382" s="233"/>
      <c r="E382" s="233"/>
      <c r="F382" s="233"/>
      <c r="G382" s="233"/>
      <c r="H382" s="233"/>
      <c r="I382" s="233"/>
    </row>
    <row r="383" spans="1:9">
      <c r="A383" s="225"/>
      <c r="B383" s="225" t="s">
        <v>2</v>
      </c>
      <c r="C383" s="226" t="s">
        <v>16</v>
      </c>
      <c r="D383" s="225" t="s">
        <v>17</v>
      </c>
      <c r="E383" s="225" t="s">
        <v>1</v>
      </c>
      <c r="F383" s="227" t="s">
        <v>18</v>
      </c>
      <c r="G383" s="226" t="s">
        <v>19</v>
      </c>
      <c r="H383" s="226" t="s">
        <v>20</v>
      </c>
      <c r="I383" s="226" t="s">
        <v>21</v>
      </c>
    </row>
    <row r="384" spans="1:9">
      <c r="A384" s="228" t="s">
        <v>22</v>
      </c>
      <c r="B384" s="228" t="s">
        <v>1139</v>
      </c>
      <c r="C384" s="229" t="s">
        <v>455</v>
      </c>
      <c r="D384" s="228" t="s">
        <v>31</v>
      </c>
      <c r="E384" s="228" t="s">
        <v>653</v>
      </c>
      <c r="F384" s="230" t="s">
        <v>46</v>
      </c>
      <c r="G384" s="229">
        <v>1</v>
      </c>
      <c r="H384" s="229" t="s">
        <v>427</v>
      </c>
      <c r="I384" s="229" t="s">
        <v>427</v>
      </c>
    </row>
    <row r="385" spans="1:9" ht="25.5">
      <c r="A385" s="228" t="s">
        <v>26</v>
      </c>
      <c r="B385" s="228"/>
      <c r="C385" s="229" t="s">
        <v>103</v>
      </c>
      <c r="D385" s="228" t="s">
        <v>31</v>
      </c>
      <c r="E385" s="228" t="s">
        <v>104</v>
      </c>
      <c r="F385" s="230" t="s">
        <v>39</v>
      </c>
      <c r="G385" s="229" t="s">
        <v>70</v>
      </c>
      <c r="H385" s="229" t="s">
        <v>922</v>
      </c>
      <c r="I385" s="231">
        <v>0.57999999999999996</v>
      </c>
    </row>
    <row r="386" spans="1:9" ht="25.5">
      <c r="A386" s="228" t="s">
        <v>26</v>
      </c>
      <c r="B386" s="228"/>
      <c r="C386" s="229" t="s">
        <v>112</v>
      </c>
      <c r="D386" s="228" t="s">
        <v>31</v>
      </c>
      <c r="E386" s="228" t="s">
        <v>113</v>
      </c>
      <c r="F386" s="230" t="s">
        <v>39</v>
      </c>
      <c r="G386" s="229" t="s">
        <v>70</v>
      </c>
      <c r="H386" s="229" t="s">
        <v>1059</v>
      </c>
      <c r="I386" s="231">
        <v>0.75</v>
      </c>
    </row>
    <row r="387" spans="1:9" ht="25.5">
      <c r="A387" s="228" t="s">
        <v>43</v>
      </c>
      <c r="B387" s="228"/>
      <c r="C387" s="229" t="s">
        <v>115</v>
      </c>
      <c r="D387" s="228" t="s">
        <v>31</v>
      </c>
      <c r="E387" s="228" t="s">
        <v>116</v>
      </c>
      <c r="F387" s="230" t="s">
        <v>75</v>
      </c>
      <c r="G387" s="229" t="s">
        <v>117</v>
      </c>
      <c r="H387" s="229" t="s">
        <v>1132</v>
      </c>
      <c r="I387" s="231">
        <v>0.02</v>
      </c>
    </row>
    <row r="388" spans="1:9" ht="38.25">
      <c r="A388" s="228" t="s">
        <v>43</v>
      </c>
      <c r="B388" s="228"/>
      <c r="C388" s="229" t="s">
        <v>456</v>
      </c>
      <c r="D388" s="228" t="s">
        <v>31</v>
      </c>
      <c r="E388" s="228" t="s">
        <v>457</v>
      </c>
      <c r="F388" s="230" t="s">
        <v>46</v>
      </c>
      <c r="G388" s="229" t="s">
        <v>114</v>
      </c>
      <c r="H388" s="229" t="s">
        <v>1140</v>
      </c>
      <c r="I388" s="231">
        <v>3.23</v>
      </c>
    </row>
    <row r="389" spans="1:9">
      <c r="A389" s="232"/>
      <c r="B389" s="232"/>
      <c r="C389" s="232"/>
      <c r="D389" s="232"/>
      <c r="E389" s="232"/>
      <c r="F389" s="232" t="s">
        <v>814</v>
      </c>
      <c r="G389" s="232" t="s">
        <v>28</v>
      </c>
      <c r="H389" s="232" t="s">
        <v>815</v>
      </c>
      <c r="I389" s="232" t="s">
        <v>138</v>
      </c>
    </row>
    <row r="390" spans="1:9" ht="15" thickBot="1">
      <c r="A390" s="232"/>
      <c r="B390" s="232"/>
      <c r="C390" s="232"/>
      <c r="D390" s="232"/>
      <c r="E390" s="232"/>
      <c r="F390" s="342" t="s">
        <v>816</v>
      </c>
      <c r="G390" s="342"/>
      <c r="H390" s="342" t="s">
        <v>1075</v>
      </c>
      <c r="I390" s="342"/>
    </row>
    <row r="391" spans="1:9" ht="15" thickTop="1">
      <c r="A391" s="233"/>
      <c r="B391" s="233"/>
      <c r="C391" s="233"/>
      <c r="D391" s="233"/>
      <c r="E391" s="233"/>
      <c r="F391" s="233"/>
      <c r="G391" s="233"/>
      <c r="H391" s="233"/>
      <c r="I391" s="233"/>
    </row>
    <row r="392" spans="1:9">
      <c r="A392" s="225"/>
      <c r="B392" s="225" t="s">
        <v>2</v>
      </c>
      <c r="C392" s="226" t="s">
        <v>16</v>
      </c>
      <c r="D392" s="225" t="s">
        <v>17</v>
      </c>
      <c r="E392" s="225" t="s">
        <v>1</v>
      </c>
      <c r="F392" s="227" t="s">
        <v>18</v>
      </c>
      <c r="G392" s="226" t="s">
        <v>19</v>
      </c>
      <c r="H392" s="226" t="s">
        <v>20</v>
      </c>
      <c r="I392" s="226" t="s">
        <v>21</v>
      </c>
    </row>
    <row r="393" spans="1:9">
      <c r="A393" s="228" t="s">
        <v>22</v>
      </c>
      <c r="B393" s="228" t="s">
        <v>1141</v>
      </c>
      <c r="C393" s="229" t="s">
        <v>455</v>
      </c>
      <c r="D393" s="228" t="s">
        <v>31</v>
      </c>
      <c r="E393" s="228" t="s">
        <v>654</v>
      </c>
      <c r="F393" s="230" t="s">
        <v>46</v>
      </c>
      <c r="G393" s="229">
        <v>1</v>
      </c>
      <c r="H393" s="229" t="s">
        <v>427</v>
      </c>
      <c r="I393" s="229" t="s">
        <v>427</v>
      </c>
    </row>
    <row r="394" spans="1:9" ht="25.5">
      <c r="A394" s="228" t="s">
        <v>26</v>
      </c>
      <c r="B394" s="228"/>
      <c r="C394" s="229" t="s">
        <v>103</v>
      </c>
      <c r="D394" s="228" t="s">
        <v>31</v>
      </c>
      <c r="E394" s="228" t="s">
        <v>104</v>
      </c>
      <c r="F394" s="230" t="s">
        <v>39</v>
      </c>
      <c r="G394" s="229" t="s">
        <v>70</v>
      </c>
      <c r="H394" s="229" t="s">
        <v>922</v>
      </c>
      <c r="I394" s="231">
        <v>0.57999999999999996</v>
      </c>
    </row>
    <row r="395" spans="1:9" ht="25.5">
      <c r="A395" s="228" t="s">
        <v>26</v>
      </c>
      <c r="B395" s="228"/>
      <c r="C395" s="229" t="s">
        <v>112</v>
      </c>
      <c r="D395" s="228" t="s">
        <v>31</v>
      </c>
      <c r="E395" s="228" t="s">
        <v>113</v>
      </c>
      <c r="F395" s="230" t="s">
        <v>39</v>
      </c>
      <c r="G395" s="229" t="s">
        <v>70</v>
      </c>
      <c r="H395" s="229" t="s">
        <v>1059</v>
      </c>
      <c r="I395" s="231">
        <v>0.75</v>
      </c>
    </row>
    <row r="396" spans="1:9" ht="25.5">
      <c r="A396" s="228" t="s">
        <v>43</v>
      </c>
      <c r="B396" s="228"/>
      <c r="C396" s="229" t="s">
        <v>115</v>
      </c>
      <c r="D396" s="228" t="s">
        <v>31</v>
      </c>
      <c r="E396" s="228" t="s">
        <v>116</v>
      </c>
      <c r="F396" s="230" t="s">
        <v>75</v>
      </c>
      <c r="G396" s="229" t="s">
        <v>117</v>
      </c>
      <c r="H396" s="229" t="s">
        <v>1132</v>
      </c>
      <c r="I396" s="231">
        <v>0.02</v>
      </c>
    </row>
    <row r="397" spans="1:9" ht="38.25">
      <c r="A397" s="228" t="s">
        <v>43</v>
      </c>
      <c r="B397" s="228"/>
      <c r="C397" s="229" t="s">
        <v>456</v>
      </c>
      <c r="D397" s="228" t="s">
        <v>31</v>
      </c>
      <c r="E397" s="228" t="s">
        <v>457</v>
      </c>
      <c r="F397" s="230" t="s">
        <v>46</v>
      </c>
      <c r="G397" s="229" t="s">
        <v>114</v>
      </c>
      <c r="H397" s="229" t="s">
        <v>1140</v>
      </c>
      <c r="I397" s="231">
        <v>3.23</v>
      </c>
    </row>
    <row r="398" spans="1:9">
      <c r="A398" s="232"/>
      <c r="B398" s="232"/>
      <c r="C398" s="232"/>
      <c r="D398" s="232"/>
      <c r="E398" s="232"/>
      <c r="F398" s="232" t="s">
        <v>814</v>
      </c>
      <c r="G398" s="232" t="s">
        <v>28</v>
      </c>
      <c r="H398" s="232" t="s">
        <v>815</v>
      </c>
      <c r="I398" s="232" t="s">
        <v>138</v>
      </c>
    </row>
    <row r="399" spans="1:9" ht="15" thickBot="1">
      <c r="A399" s="232"/>
      <c r="B399" s="232"/>
      <c r="C399" s="232"/>
      <c r="D399" s="232"/>
      <c r="E399" s="232"/>
      <c r="F399" s="342" t="s">
        <v>816</v>
      </c>
      <c r="G399" s="342"/>
      <c r="H399" s="342" t="s">
        <v>1075</v>
      </c>
      <c r="I399" s="342"/>
    </row>
    <row r="400" spans="1:9" ht="15" thickTop="1">
      <c r="A400" s="233"/>
      <c r="B400" s="233"/>
      <c r="C400" s="233"/>
      <c r="D400" s="233"/>
      <c r="E400" s="233"/>
      <c r="F400" s="233"/>
      <c r="G400" s="233"/>
      <c r="H400" s="233"/>
      <c r="I400" s="233"/>
    </row>
    <row r="401" spans="1:9">
      <c r="A401" s="225"/>
      <c r="B401" s="225" t="s">
        <v>2</v>
      </c>
      <c r="C401" s="226" t="s">
        <v>16</v>
      </c>
      <c r="D401" s="225" t="s">
        <v>17</v>
      </c>
      <c r="E401" s="225" t="s">
        <v>1</v>
      </c>
      <c r="F401" s="227" t="s">
        <v>18</v>
      </c>
      <c r="G401" s="226" t="s">
        <v>19</v>
      </c>
      <c r="H401" s="226" t="s">
        <v>20</v>
      </c>
      <c r="I401" s="226" t="s">
        <v>21</v>
      </c>
    </row>
    <row r="402" spans="1:9">
      <c r="A402" s="228" t="s">
        <v>22</v>
      </c>
      <c r="B402" s="228" t="s">
        <v>1142</v>
      </c>
      <c r="C402" s="229" t="s">
        <v>455</v>
      </c>
      <c r="D402" s="228" t="s">
        <v>31</v>
      </c>
      <c r="E402" s="228" t="s">
        <v>655</v>
      </c>
      <c r="F402" s="230" t="s">
        <v>46</v>
      </c>
      <c r="G402" s="229">
        <v>1</v>
      </c>
      <c r="H402" s="229" t="s">
        <v>427</v>
      </c>
      <c r="I402" s="229" t="s">
        <v>427</v>
      </c>
    </row>
    <row r="403" spans="1:9" ht="25.5">
      <c r="A403" s="228" t="s">
        <v>26</v>
      </c>
      <c r="B403" s="228"/>
      <c r="C403" s="229" t="s">
        <v>103</v>
      </c>
      <c r="D403" s="228" t="s">
        <v>31</v>
      </c>
      <c r="E403" s="228" t="s">
        <v>104</v>
      </c>
      <c r="F403" s="230" t="s">
        <v>39</v>
      </c>
      <c r="G403" s="229" t="s">
        <v>70</v>
      </c>
      <c r="H403" s="229" t="s">
        <v>922</v>
      </c>
      <c r="I403" s="231">
        <v>0.57999999999999996</v>
      </c>
    </row>
    <row r="404" spans="1:9" ht="25.5">
      <c r="A404" s="228" t="s">
        <v>26</v>
      </c>
      <c r="B404" s="228"/>
      <c r="C404" s="229" t="s">
        <v>112</v>
      </c>
      <c r="D404" s="228" t="s">
        <v>31</v>
      </c>
      <c r="E404" s="228" t="s">
        <v>113</v>
      </c>
      <c r="F404" s="230" t="s">
        <v>39</v>
      </c>
      <c r="G404" s="229" t="s">
        <v>70</v>
      </c>
      <c r="H404" s="229" t="s">
        <v>1059</v>
      </c>
      <c r="I404" s="231">
        <v>0.75</v>
      </c>
    </row>
    <row r="405" spans="1:9" ht="25.5">
      <c r="A405" s="228" t="s">
        <v>43</v>
      </c>
      <c r="B405" s="228"/>
      <c r="C405" s="229" t="s">
        <v>115</v>
      </c>
      <c r="D405" s="228" t="s">
        <v>31</v>
      </c>
      <c r="E405" s="228" t="s">
        <v>116</v>
      </c>
      <c r="F405" s="230" t="s">
        <v>75</v>
      </c>
      <c r="G405" s="229" t="s">
        <v>117</v>
      </c>
      <c r="H405" s="229" t="s">
        <v>1132</v>
      </c>
      <c r="I405" s="231">
        <v>0.02</v>
      </c>
    </row>
    <row r="406" spans="1:9" ht="38.25">
      <c r="A406" s="228" t="s">
        <v>43</v>
      </c>
      <c r="B406" s="228"/>
      <c r="C406" s="229" t="s">
        <v>456</v>
      </c>
      <c r="D406" s="228" t="s">
        <v>31</v>
      </c>
      <c r="E406" s="228" t="s">
        <v>457</v>
      </c>
      <c r="F406" s="230" t="s">
        <v>46</v>
      </c>
      <c r="G406" s="229" t="s">
        <v>114</v>
      </c>
      <c r="H406" s="229" t="s">
        <v>1140</v>
      </c>
      <c r="I406" s="231">
        <v>3.23</v>
      </c>
    </row>
    <row r="407" spans="1:9">
      <c r="A407" s="232"/>
      <c r="B407" s="232"/>
      <c r="C407" s="232"/>
      <c r="D407" s="232"/>
      <c r="E407" s="232"/>
      <c r="F407" s="232" t="s">
        <v>814</v>
      </c>
      <c r="G407" s="232" t="s">
        <v>28</v>
      </c>
      <c r="H407" s="232" t="s">
        <v>815</v>
      </c>
      <c r="I407" s="232" t="s">
        <v>138</v>
      </c>
    </row>
    <row r="408" spans="1:9" ht="15" thickBot="1">
      <c r="A408" s="232"/>
      <c r="B408" s="232"/>
      <c r="C408" s="232"/>
      <c r="D408" s="232"/>
      <c r="E408" s="232"/>
      <c r="F408" s="342" t="s">
        <v>816</v>
      </c>
      <c r="G408" s="342"/>
      <c r="H408" s="342" t="s">
        <v>1075</v>
      </c>
      <c r="I408" s="342"/>
    </row>
    <row r="409" spans="1:9" ht="15" thickTop="1">
      <c r="A409" s="233"/>
      <c r="B409" s="233"/>
      <c r="C409" s="233"/>
      <c r="D409" s="233"/>
      <c r="E409" s="233"/>
      <c r="F409" s="233"/>
      <c r="G409" s="233"/>
      <c r="H409" s="233"/>
      <c r="I409" s="233"/>
    </row>
    <row r="410" spans="1:9">
      <c r="A410" s="225"/>
      <c r="B410" s="225" t="s">
        <v>2</v>
      </c>
      <c r="C410" s="226" t="s">
        <v>16</v>
      </c>
      <c r="D410" s="225" t="s">
        <v>17</v>
      </c>
      <c r="E410" s="225" t="s">
        <v>1</v>
      </c>
      <c r="F410" s="227" t="s">
        <v>18</v>
      </c>
      <c r="G410" s="226" t="s">
        <v>19</v>
      </c>
      <c r="H410" s="226" t="s">
        <v>20</v>
      </c>
      <c r="I410" s="226" t="s">
        <v>21</v>
      </c>
    </row>
    <row r="411" spans="1:9">
      <c r="A411" s="228" t="s">
        <v>22</v>
      </c>
      <c r="B411" s="228" t="s">
        <v>1143</v>
      </c>
      <c r="C411" s="229" t="s">
        <v>1144</v>
      </c>
      <c r="D411" s="228" t="s">
        <v>31</v>
      </c>
      <c r="E411" s="228" t="s">
        <v>657</v>
      </c>
      <c r="F411" s="230" t="s">
        <v>46</v>
      </c>
      <c r="G411" s="229">
        <v>1</v>
      </c>
      <c r="H411" s="229" t="s">
        <v>1145</v>
      </c>
      <c r="I411" s="229" t="s">
        <v>1145</v>
      </c>
    </row>
    <row r="412" spans="1:9" ht="25.5">
      <c r="A412" s="228" t="s">
        <v>26</v>
      </c>
      <c r="B412" s="228"/>
      <c r="C412" s="229" t="s">
        <v>103</v>
      </c>
      <c r="D412" s="228" t="s">
        <v>31</v>
      </c>
      <c r="E412" s="228" t="s">
        <v>104</v>
      </c>
      <c r="F412" s="230" t="s">
        <v>39</v>
      </c>
      <c r="G412" s="229" t="s">
        <v>1146</v>
      </c>
      <c r="H412" s="229" t="s">
        <v>922</v>
      </c>
      <c r="I412" s="231">
        <v>0.94</v>
      </c>
    </row>
    <row r="413" spans="1:9" ht="25.5">
      <c r="A413" s="228" t="s">
        <v>26</v>
      </c>
      <c r="B413" s="228"/>
      <c r="C413" s="229" t="s">
        <v>112</v>
      </c>
      <c r="D413" s="228" t="s">
        <v>31</v>
      </c>
      <c r="E413" s="228" t="s">
        <v>113</v>
      </c>
      <c r="F413" s="230" t="s">
        <v>39</v>
      </c>
      <c r="G413" s="229" t="s">
        <v>1146</v>
      </c>
      <c r="H413" s="229" t="s">
        <v>1059</v>
      </c>
      <c r="I413" s="231">
        <v>1.21</v>
      </c>
    </row>
    <row r="414" spans="1:9" ht="25.5">
      <c r="A414" s="228" t="s">
        <v>43</v>
      </c>
      <c r="B414" s="228"/>
      <c r="C414" s="229" t="s">
        <v>115</v>
      </c>
      <c r="D414" s="228" t="s">
        <v>31</v>
      </c>
      <c r="E414" s="228" t="s">
        <v>116</v>
      </c>
      <c r="F414" s="230" t="s">
        <v>75</v>
      </c>
      <c r="G414" s="229" t="s">
        <v>117</v>
      </c>
      <c r="H414" s="229" t="s">
        <v>1132</v>
      </c>
      <c r="I414" s="231">
        <v>0.02</v>
      </c>
    </row>
    <row r="415" spans="1:9" ht="38.25">
      <c r="A415" s="228" t="s">
        <v>43</v>
      </c>
      <c r="B415" s="228"/>
      <c r="C415" s="229" t="s">
        <v>1147</v>
      </c>
      <c r="D415" s="228" t="s">
        <v>31</v>
      </c>
      <c r="E415" s="228" t="s">
        <v>1148</v>
      </c>
      <c r="F415" s="230" t="s">
        <v>46</v>
      </c>
      <c r="G415" s="229" t="s">
        <v>459</v>
      </c>
      <c r="H415" s="229" t="s">
        <v>1149</v>
      </c>
      <c r="I415" s="231">
        <v>14.12</v>
      </c>
    </row>
    <row r="416" spans="1:9">
      <c r="A416" s="232"/>
      <c r="B416" s="232"/>
      <c r="C416" s="232"/>
      <c r="D416" s="232"/>
      <c r="E416" s="232"/>
      <c r="F416" s="232" t="s">
        <v>814</v>
      </c>
      <c r="G416" s="232" t="s">
        <v>28</v>
      </c>
      <c r="H416" s="232" t="s">
        <v>815</v>
      </c>
      <c r="I416" s="232" t="s">
        <v>1150</v>
      </c>
    </row>
    <row r="417" spans="1:9" ht="15" thickBot="1">
      <c r="A417" s="232"/>
      <c r="B417" s="232"/>
      <c r="C417" s="232"/>
      <c r="D417" s="232"/>
      <c r="E417" s="232"/>
      <c r="F417" s="342" t="s">
        <v>816</v>
      </c>
      <c r="G417" s="342"/>
      <c r="H417" s="342" t="s">
        <v>1151</v>
      </c>
      <c r="I417" s="342"/>
    </row>
    <row r="418" spans="1:9" ht="15" thickTop="1">
      <c r="A418" s="233"/>
      <c r="B418" s="233"/>
      <c r="C418" s="233"/>
      <c r="D418" s="233"/>
      <c r="E418" s="233"/>
      <c r="F418" s="233"/>
      <c r="G418" s="233"/>
      <c r="H418" s="233"/>
      <c r="I418" s="233"/>
    </row>
    <row r="419" spans="1:9">
      <c r="A419" s="225"/>
      <c r="B419" s="225" t="s">
        <v>2</v>
      </c>
      <c r="C419" s="226" t="s">
        <v>16</v>
      </c>
      <c r="D419" s="225" t="s">
        <v>17</v>
      </c>
      <c r="E419" s="225" t="s">
        <v>1</v>
      </c>
      <c r="F419" s="227" t="s">
        <v>18</v>
      </c>
      <c r="G419" s="226" t="s">
        <v>19</v>
      </c>
      <c r="H419" s="226" t="s">
        <v>20</v>
      </c>
      <c r="I419" s="226" t="s">
        <v>21</v>
      </c>
    </row>
    <row r="420" spans="1:9">
      <c r="A420" s="228" t="s">
        <v>22</v>
      </c>
      <c r="B420" s="228" t="s">
        <v>1152</v>
      </c>
      <c r="C420" s="229" t="s">
        <v>1153</v>
      </c>
      <c r="D420" s="228" t="s">
        <v>31</v>
      </c>
      <c r="E420" s="228" t="s">
        <v>659</v>
      </c>
      <c r="F420" s="230" t="s">
        <v>46</v>
      </c>
      <c r="G420" s="229">
        <v>1</v>
      </c>
      <c r="H420" s="229" t="s">
        <v>1154</v>
      </c>
      <c r="I420" s="229" t="s">
        <v>1154</v>
      </c>
    </row>
    <row r="421" spans="1:9" ht="25.5">
      <c r="A421" s="228" t="s">
        <v>26</v>
      </c>
      <c r="B421" s="228"/>
      <c r="C421" s="229" t="s">
        <v>103</v>
      </c>
      <c r="D421" s="228" t="s">
        <v>31</v>
      </c>
      <c r="E421" s="228" t="s">
        <v>104</v>
      </c>
      <c r="F421" s="230" t="s">
        <v>39</v>
      </c>
      <c r="G421" s="229" t="s">
        <v>1155</v>
      </c>
      <c r="H421" s="229" t="s">
        <v>922</v>
      </c>
      <c r="I421" s="231">
        <v>1.54</v>
      </c>
    </row>
    <row r="422" spans="1:9" ht="25.5">
      <c r="A422" s="228" t="s">
        <v>26</v>
      </c>
      <c r="B422" s="228"/>
      <c r="C422" s="229" t="s">
        <v>112</v>
      </c>
      <c r="D422" s="228" t="s">
        <v>31</v>
      </c>
      <c r="E422" s="228" t="s">
        <v>113</v>
      </c>
      <c r="F422" s="230" t="s">
        <v>39</v>
      </c>
      <c r="G422" s="229" t="s">
        <v>1155</v>
      </c>
      <c r="H422" s="229" t="s">
        <v>1059</v>
      </c>
      <c r="I422" s="231">
        <v>1.98</v>
      </c>
    </row>
    <row r="423" spans="1:9" ht="25.5">
      <c r="A423" s="228" t="s">
        <v>43</v>
      </c>
      <c r="B423" s="228"/>
      <c r="C423" s="229" t="s">
        <v>115</v>
      </c>
      <c r="D423" s="228" t="s">
        <v>31</v>
      </c>
      <c r="E423" s="228" t="s">
        <v>116</v>
      </c>
      <c r="F423" s="230" t="s">
        <v>75</v>
      </c>
      <c r="G423" s="229" t="s">
        <v>117</v>
      </c>
      <c r="H423" s="229" t="s">
        <v>1132</v>
      </c>
      <c r="I423" s="231">
        <v>0.02</v>
      </c>
    </row>
    <row r="424" spans="1:9" ht="38.25">
      <c r="A424" s="228" t="s">
        <v>43</v>
      </c>
      <c r="B424" s="228"/>
      <c r="C424" s="229" t="s">
        <v>1156</v>
      </c>
      <c r="D424" s="228" t="s">
        <v>31</v>
      </c>
      <c r="E424" s="228" t="s">
        <v>1157</v>
      </c>
      <c r="F424" s="230" t="s">
        <v>46</v>
      </c>
      <c r="G424" s="229" t="s">
        <v>459</v>
      </c>
      <c r="H424" s="229" t="s">
        <v>1158</v>
      </c>
      <c r="I424" s="231">
        <v>38.46</v>
      </c>
    </row>
    <row r="425" spans="1:9">
      <c r="A425" s="232"/>
      <c r="B425" s="232"/>
      <c r="C425" s="232"/>
      <c r="D425" s="232"/>
      <c r="E425" s="232"/>
      <c r="F425" s="232" t="s">
        <v>814</v>
      </c>
      <c r="G425" s="232" t="s">
        <v>28</v>
      </c>
      <c r="H425" s="232" t="s">
        <v>815</v>
      </c>
      <c r="I425" s="232" t="s">
        <v>1159</v>
      </c>
    </row>
    <row r="426" spans="1:9" ht="15" thickBot="1">
      <c r="A426" s="232"/>
      <c r="B426" s="232"/>
      <c r="C426" s="232"/>
      <c r="D426" s="232"/>
      <c r="E426" s="232"/>
      <c r="F426" s="342" t="s">
        <v>816</v>
      </c>
      <c r="G426" s="342"/>
      <c r="H426" s="342" t="s">
        <v>1160</v>
      </c>
      <c r="I426" s="342"/>
    </row>
    <row r="427" spans="1:9" ht="15" thickTop="1">
      <c r="A427" s="233"/>
      <c r="B427" s="233"/>
      <c r="C427" s="233"/>
      <c r="D427" s="233"/>
      <c r="E427" s="233"/>
      <c r="F427" s="233"/>
      <c r="G427" s="233"/>
      <c r="H427" s="233"/>
      <c r="I427" s="233"/>
    </row>
    <row r="428" spans="1:9">
      <c r="A428" s="225"/>
      <c r="B428" s="225" t="s">
        <v>2</v>
      </c>
      <c r="C428" s="226" t="s">
        <v>16</v>
      </c>
      <c r="D428" s="225" t="s">
        <v>17</v>
      </c>
      <c r="E428" s="225" t="s">
        <v>1</v>
      </c>
      <c r="F428" s="227" t="s">
        <v>18</v>
      </c>
      <c r="G428" s="226" t="s">
        <v>19</v>
      </c>
      <c r="H428" s="226" t="s">
        <v>20</v>
      </c>
      <c r="I428" s="226" t="s">
        <v>21</v>
      </c>
    </row>
    <row r="429" spans="1:9">
      <c r="A429" s="228" t="s">
        <v>22</v>
      </c>
      <c r="B429" s="228" t="s">
        <v>1161</v>
      </c>
      <c r="C429" s="229" t="s">
        <v>1162</v>
      </c>
      <c r="D429" s="228" t="s">
        <v>31</v>
      </c>
      <c r="E429" s="228" t="s">
        <v>661</v>
      </c>
      <c r="F429" s="230" t="s">
        <v>46</v>
      </c>
      <c r="G429" s="229">
        <v>1</v>
      </c>
      <c r="H429" s="229" t="s">
        <v>1163</v>
      </c>
      <c r="I429" s="229" t="s">
        <v>1163</v>
      </c>
    </row>
    <row r="430" spans="1:9" ht="25.5">
      <c r="A430" s="228" t="s">
        <v>26</v>
      </c>
      <c r="B430" s="228"/>
      <c r="C430" s="229" t="s">
        <v>103</v>
      </c>
      <c r="D430" s="228" t="s">
        <v>31</v>
      </c>
      <c r="E430" s="228" t="s">
        <v>104</v>
      </c>
      <c r="F430" s="230" t="s">
        <v>39</v>
      </c>
      <c r="G430" s="229" t="s">
        <v>1164</v>
      </c>
      <c r="H430" s="229" t="s">
        <v>922</v>
      </c>
      <c r="I430" s="231">
        <v>1.28</v>
      </c>
    </row>
    <row r="431" spans="1:9" ht="25.5">
      <c r="A431" s="228" t="s">
        <v>26</v>
      </c>
      <c r="B431" s="228"/>
      <c r="C431" s="229" t="s">
        <v>112</v>
      </c>
      <c r="D431" s="228" t="s">
        <v>31</v>
      </c>
      <c r="E431" s="228" t="s">
        <v>113</v>
      </c>
      <c r="F431" s="230" t="s">
        <v>39</v>
      </c>
      <c r="G431" s="229" t="s">
        <v>1164</v>
      </c>
      <c r="H431" s="229" t="s">
        <v>1059</v>
      </c>
      <c r="I431" s="231">
        <v>1.64</v>
      </c>
    </row>
    <row r="432" spans="1:9" ht="25.5">
      <c r="A432" s="228" t="s">
        <v>43</v>
      </c>
      <c r="B432" s="228"/>
      <c r="C432" s="229" t="s">
        <v>115</v>
      </c>
      <c r="D432" s="228" t="s">
        <v>31</v>
      </c>
      <c r="E432" s="228" t="s">
        <v>116</v>
      </c>
      <c r="F432" s="230" t="s">
        <v>75</v>
      </c>
      <c r="G432" s="229" t="s">
        <v>117</v>
      </c>
      <c r="H432" s="229" t="s">
        <v>1132</v>
      </c>
      <c r="I432" s="231">
        <v>0.02</v>
      </c>
    </row>
    <row r="433" spans="1:9" ht="38.25">
      <c r="A433" s="228" t="s">
        <v>43</v>
      </c>
      <c r="B433" s="228"/>
      <c r="C433" s="229" t="s">
        <v>1165</v>
      </c>
      <c r="D433" s="228" t="s">
        <v>31</v>
      </c>
      <c r="E433" s="228" t="s">
        <v>1166</v>
      </c>
      <c r="F433" s="230" t="s">
        <v>46</v>
      </c>
      <c r="G433" s="229" t="s">
        <v>459</v>
      </c>
      <c r="H433" s="229" t="s">
        <v>1167</v>
      </c>
      <c r="I433" s="231">
        <v>27.77</v>
      </c>
    </row>
    <row r="434" spans="1:9">
      <c r="A434" s="232"/>
      <c r="B434" s="232"/>
      <c r="C434" s="232"/>
      <c r="D434" s="232"/>
      <c r="E434" s="232"/>
      <c r="F434" s="232" t="s">
        <v>814</v>
      </c>
      <c r="G434" s="232" t="s">
        <v>28</v>
      </c>
      <c r="H434" s="232" t="s">
        <v>815</v>
      </c>
      <c r="I434" s="232" t="s">
        <v>230</v>
      </c>
    </row>
    <row r="435" spans="1:9" ht="15" thickBot="1">
      <c r="A435" s="232"/>
      <c r="B435" s="232"/>
      <c r="C435" s="232"/>
      <c r="D435" s="232"/>
      <c r="E435" s="232"/>
      <c r="F435" s="342" t="s">
        <v>816</v>
      </c>
      <c r="G435" s="342"/>
      <c r="H435" s="342" t="s">
        <v>1168</v>
      </c>
      <c r="I435" s="342"/>
    </row>
    <row r="436" spans="1:9" ht="15" thickTop="1">
      <c r="A436" s="233"/>
      <c r="B436" s="233"/>
      <c r="C436" s="233"/>
      <c r="D436" s="233"/>
      <c r="E436" s="233"/>
      <c r="F436" s="233"/>
      <c r="G436" s="233"/>
      <c r="H436" s="233"/>
      <c r="I436" s="233"/>
    </row>
    <row r="437" spans="1:9">
      <c r="A437" s="225"/>
      <c r="B437" s="225" t="s">
        <v>2</v>
      </c>
      <c r="C437" s="226" t="s">
        <v>16</v>
      </c>
      <c r="D437" s="225" t="s">
        <v>17</v>
      </c>
      <c r="E437" s="225" t="s">
        <v>1</v>
      </c>
      <c r="F437" s="227" t="s">
        <v>18</v>
      </c>
      <c r="G437" s="226" t="s">
        <v>19</v>
      </c>
      <c r="H437" s="226" t="s">
        <v>20</v>
      </c>
      <c r="I437" s="226" t="s">
        <v>21</v>
      </c>
    </row>
    <row r="438" spans="1:9">
      <c r="A438" s="228" t="s">
        <v>22</v>
      </c>
      <c r="B438" s="228" t="s">
        <v>1169</v>
      </c>
      <c r="C438" s="229" t="s">
        <v>1170</v>
      </c>
      <c r="D438" s="228" t="s">
        <v>333</v>
      </c>
      <c r="E438" s="228" t="s">
        <v>663</v>
      </c>
      <c r="F438" s="230" t="s">
        <v>46</v>
      </c>
      <c r="G438" s="229">
        <v>1</v>
      </c>
      <c r="H438" s="229" t="s">
        <v>1171</v>
      </c>
      <c r="I438" s="229" t="s">
        <v>1171</v>
      </c>
    </row>
    <row r="439" spans="1:9" ht="25.5">
      <c r="A439" s="228" t="s">
        <v>26</v>
      </c>
      <c r="B439" s="228"/>
      <c r="C439" s="229" t="s">
        <v>862</v>
      </c>
      <c r="D439" s="228" t="s">
        <v>333</v>
      </c>
      <c r="E439" s="228" t="s">
        <v>863</v>
      </c>
      <c r="F439" s="230" t="s">
        <v>161</v>
      </c>
      <c r="G439" s="229" t="s">
        <v>78</v>
      </c>
      <c r="H439" s="229" t="s">
        <v>314</v>
      </c>
      <c r="I439" s="231">
        <v>0.25</v>
      </c>
    </row>
    <row r="440" spans="1:9" ht="25.5">
      <c r="A440" s="228" t="s">
        <v>26</v>
      </c>
      <c r="B440" s="228"/>
      <c r="C440" s="229" t="s">
        <v>1025</v>
      </c>
      <c r="D440" s="228" t="s">
        <v>333</v>
      </c>
      <c r="E440" s="228" t="s">
        <v>1026</v>
      </c>
      <c r="F440" s="230" t="s">
        <v>161</v>
      </c>
      <c r="G440" s="229" t="s">
        <v>78</v>
      </c>
      <c r="H440" s="229" t="s">
        <v>1027</v>
      </c>
      <c r="I440" s="231">
        <v>0.24</v>
      </c>
    </row>
    <row r="441" spans="1:9" ht="25.5">
      <c r="A441" s="228" t="s">
        <v>43</v>
      </c>
      <c r="B441" s="228"/>
      <c r="C441" s="229" t="s">
        <v>1172</v>
      </c>
      <c r="D441" s="228" t="s">
        <v>333</v>
      </c>
      <c r="E441" s="228" t="s">
        <v>1173</v>
      </c>
      <c r="F441" s="230" t="s">
        <v>6</v>
      </c>
      <c r="G441" s="229" t="s">
        <v>119</v>
      </c>
      <c r="H441" s="229" t="s">
        <v>1174</v>
      </c>
      <c r="I441" s="231">
        <v>2.7</v>
      </c>
    </row>
    <row r="442" spans="1:9" ht="25.5">
      <c r="A442" s="228" t="s">
        <v>43</v>
      </c>
      <c r="B442" s="228"/>
      <c r="C442" s="229" t="s">
        <v>126</v>
      </c>
      <c r="D442" s="228" t="s">
        <v>31</v>
      </c>
      <c r="E442" s="228" t="s">
        <v>127</v>
      </c>
      <c r="F442" s="230" t="s">
        <v>39</v>
      </c>
      <c r="G442" s="229" t="s">
        <v>78</v>
      </c>
      <c r="H442" s="229" t="s">
        <v>867</v>
      </c>
      <c r="I442" s="231">
        <v>1.36</v>
      </c>
    </row>
    <row r="443" spans="1:9" ht="25.5">
      <c r="A443" s="228" t="s">
        <v>43</v>
      </c>
      <c r="B443" s="228"/>
      <c r="C443" s="229" t="s">
        <v>133</v>
      </c>
      <c r="D443" s="228" t="s">
        <v>31</v>
      </c>
      <c r="E443" s="228" t="s">
        <v>868</v>
      </c>
      <c r="F443" s="230" t="s">
        <v>39</v>
      </c>
      <c r="G443" s="229" t="s">
        <v>78</v>
      </c>
      <c r="H443" s="229" t="s">
        <v>869</v>
      </c>
      <c r="I443" s="231">
        <v>0.97</v>
      </c>
    </row>
    <row r="444" spans="1:9">
      <c r="A444" s="232"/>
      <c r="B444" s="232"/>
      <c r="C444" s="232"/>
      <c r="D444" s="232"/>
      <c r="E444" s="232"/>
      <c r="F444" s="232" t="s">
        <v>814</v>
      </c>
      <c r="G444" s="232" t="s">
        <v>28</v>
      </c>
      <c r="H444" s="232" t="s">
        <v>815</v>
      </c>
      <c r="I444" s="232" t="s">
        <v>325</v>
      </c>
    </row>
    <row r="445" spans="1:9" ht="15" thickBot="1">
      <c r="A445" s="232"/>
      <c r="B445" s="232"/>
      <c r="C445" s="232"/>
      <c r="D445" s="232"/>
      <c r="E445" s="232"/>
      <c r="F445" s="342" t="s">
        <v>816</v>
      </c>
      <c r="G445" s="342"/>
      <c r="H445" s="342" t="s">
        <v>1175</v>
      </c>
      <c r="I445" s="342"/>
    </row>
    <row r="446" spans="1:9" ht="15" thickTop="1">
      <c r="A446" s="233"/>
      <c r="B446" s="233"/>
      <c r="C446" s="233"/>
      <c r="D446" s="233"/>
      <c r="E446" s="233"/>
      <c r="F446" s="233"/>
      <c r="G446" s="233"/>
      <c r="H446" s="233"/>
      <c r="I446" s="233"/>
    </row>
    <row r="447" spans="1:9">
      <c r="A447" s="225"/>
      <c r="B447" s="225" t="s">
        <v>2</v>
      </c>
      <c r="C447" s="226" t="s">
        <v>16</v>
      </c>
      <c r="D447" s="225" t="s">
        <v>17</v>
      </c>
      <c r="E447" s="225" t="s">
        <v>1</v>
      </c>
      <c r="F447" s="227" t="s">
        <v>18</v>
      </c>
      <c r="G447" s="226" t="s">
        <v>19</v>
      </c>
      <c r="H447" s="226" t="s">
        <v>20</v>
      </c>
      <c r="I447" s="226" t="s">
        <v>21</v>
      </c>
    </row>
    <row r="448" spans="1:9">
      <c r="A448" s="228" t="s">
        <v>22</v>
      </c>
      <c r="B448" s="228" t="s">
        <v>1176</v>
      </c>
      <c r="C448" s="229" t="s">
        <v>1177</v>
      </c>
      <c r="D448" s="228" t="s">
        <v>333</v>
      </c>
      <c r="E448" s="228" t="s">
        <v>665</v>
      </c>
      <c r="F448" s="230" t="s">
        <v>25</v>
      </c>
      <c r="G448" s="229">
        <v>1</v>
      </c>
      <c r="H448" s="229" t="s">
        <v>1178</v>
      </c>
      <c r="I448" s="229" t="s">
        <v>1178</v>
      </c>
    </row>
    <row r="449" spans="1:9" ht="25.5">
      <c r="A449" s="228" t="s">
        <v>26</v>
      </c>
      <c r="B449" s="228"/>
      <c r="C449" s="229" t="s">
        <v>862</v>
      </c>
      <c r="D449" s="228" t="s">
        <v>333</v>
      </c>
      <c r="E449" s="228" t="s">
        <v>863</v>
      </c>
      <c r="F449" s="230" t="s">
        <v>161</v>
      </c>
      <c r="G449" s="229" t="s">
        <v>27</v>
      </c>
      <c r="H449" s="229" t="s">
        <v>314</v>
      </c>
      <c r="I449" s="231">
        <v>2.5299999999999998</v>
      </c>
    </row>
    <row r="450" spans="1:9" ht="25.5">
      <c r="A450" s="228" t="s">
        <v>26</v>
      </c>
      <c r="B450" s="228"/>
      <c r="C450" s="229" t="s">
        <v>1025</v>
      </c>
      <c r="D450" s="228" t="s">
        <v>333</v>
      </c>
      <c r="E450" s="228" t="s">
        <v>1026</v>
      </c>
      <c r="F450" s="230" t="s">
        <v>161</v>
      </c>
      <c r="G450" s="229" t="s">
        <v>27</v>
      </c>
      <c r="H450" s="229" t="s">
        <v>1027</v>
      </c>
      <c r="I450" s="231">
        <v>2.42</v>
      </c>
    </row>
    <row r="451" spans="1:9" ht="25.5">
      <c r="A451" s="228" t="s">
        <v>43</v>
      </c>
      <c r="B451" s="228"/>
      <c r="C451" s="229" t="s">
        <v>1179</v>
      </c>
      <c r="D451" s="228" t="s">
        <v>333</v>
      </c>
      <c r="E451" s="228" t="s">
        <v>1180</v>
      </c>
      <c r="F451" s="230" t="s">
        <v>25</v>
      </c>
      <c r="G451" s="229" t="s">
        <v>27</v>
      </c>
      <c r="H451" s="229" t="s">
        <v>1181</v>
      </c>
      <c r="I451" s="231">
        <v>66.599999999999994</v>
      </c>
    </row>
    <row r="452" spans="1:9" ht="25.5">
      <c r="A452" s="228" t="s">
        <v>43</v>
      </c>
      <c r="B452" s="228"/>
      <c r="C452" s="229" t="s">
        <v>126</v>
      </c>
      <c r="D452" s="228" t="s">
        <v>31</v>
      </c>
      <c r="E452" s="228" t="s">
        <v>127</v>
      </c>
      <c r="F452" s="230" t="s">
        <v>39</v>
      </c>
      <c r="G452" s="229" t="s">
        <v>27</v>
      </c>
      <c r="H452" s="229" t="s">
        <v>867</v>
      </c>
      <c r="I452" s="231">
        <v>13.68</v>
      </c>
    </row>
    <row r="453" spans="1:9" ht="25.5">
      <c r="A453" s="228" t="s">
        <v>43</v>
      </c>
      <c r="B453" s="228"/>
      <c r="C453" s="229" t="s">
        <v>133</v>
      </c>
      <c r="D453" s="228" t="s">
        <v>31</v>
      </c>
      <c r="E453" s="228" t="s">
        <v>868</v>
      </c>
      <c r="F453" s="230" t="s">
        <v>39</v>
      </c>
      <c r="G453" s="229" t="s">
        <v>27</v>
      </c>
      <c r="H453" s="229" t="s">
        <v>869</v>
      </c>
      <c r="I453" s="231">
        <v>9.7200000000000006</v>
      </c>
    </row>
    <row r="454" spans="1:9">
      <c r="A454" s="232"/>
      <c r="B454" s="232"/>
      <c r="C454" s="232"/>
      <c r="D454" s="232"/>
      <c r="E454" s="232"/>
      <c r="F454" s="232" t="s">
        <v>814</v>
      </c>
      <c r="G454" s="232" t="s">
        <v>28</v>
      </c>
      <c r="H454" s="232" t="s">
        <v>815</v>
      </c>
      <c r="I454" s="232" t="s">
        <v>507</v>
      </c>
    </row>
    <row r="455" spans="1:9" ht="15" thickBot="1">
      <c r="A455" s="232"/>
      <c r="B455" s="232"/>
      <c r="C455" s="232"/>
      <c r="D455" s="232"/>
      <c r="E455" s="232"/>
      <c r="F455" s="342" t="s">
        <v>816</v>
      </c>
      <c r="G455" s="342"/>
      <c r="H455" s="342" t="s">
        <v>1182</v>
      </c>
      <c r="I455" s="342"/>
    </row>
    <row r="456" spans="1:9" ht="15" thickTop="1">
      <c r="A456" s="233"/>
      <c r="B456" s="233"/>
      <c r="C456" s="233"/>
      <c r="D456" s="233"/>
      <c r="E456" s="233"/>
      <c r="F456" s="233"/>
      <c r="G456" s="233"/>
      <c r="H456" s="233"/>
      <c r="I456" s="233"/>
    </row>
    <row r="457" spans="1:9">
      <c r="A457" s="225"/>
      <c r="B457" s="225" t="s">
        <v>2</v>
      </c>
      <c r="C457" s="226" t="s">
        <v>16</v>
      </c>
      <c r="D457" s="225" t="s">
        <v>17</v>
      </c>
      <c r="E457" s="225" t="s">
        <v>1</v>
      </c>
      <c r="F457" s="227" t="s">
        <v>18</v>
      </c>
      <c r="G457" s="226" t="s">
        <v>19</v>
      </c>
      <c r="H457" s="226" t="s">
        <v>20</v>
      </c>
      <c r="I457" s="226" t="s">
        <v>21</v>
      </c>
    </row>
    <row r="458" spans="1:9">
      <c r="A458" s="228" t="s">
        <v>22</v>
      </c>
      <c r="B458" s="228" t="s">
        <v>1183</v>
      </c>
      <c r="C458" s="229" t="s">
        <v>1184</v>
      </c>
      <c r="D458" s="228" t="s">
        <v>31</v>
      </c>
      <c r="E458" s="228" t="s">
        <v>667</v>
      </c>
      <c r="F458" s="230" t="s">
        <v>75</v>
      </c>
      <c r="G458" s="229">
        <v>1</v>
      </c>
      <c r="H458" s="229" t="s">
        <v>1185</v>
      </c>
      <c r="I458" s="229" t="s">
        <v>1185</v>
      </c>
    </row>
    <row r="459" spans="1:9" ht="25.5">
      <c r="A459" s="228" t="s">
        <v>26</v>
      </c>
      <c r="B459" s="228"/>
      <c r="C459" s="229" t="s">
        <v>103</v>
      </c>
      <c r="D459" s="228" t="s">
        <v>31</v>
      </c>
      <c r="E459" s="228" t="s">
        <v>104</v>
      </c>
      <c r="F459" s="230" t="s">
        <v>39</v>
      </c>
      <c r="G459" s="229" t="s">
        <v>1082</v>
      </c>
      <c r="H459" s="229" t="s">
        <v>922</v>
      </c>
      <c r="I459" s="231">
        <v>4.01</v>
      </c>
    </row>
    <row r="460" spans="1:9" ht="25.5">
      <c r="A460" s="228" t="s">
        <v>26</v>
      </c>
      <c r="B460" s="228"/>
      <c r="C460" s="229" t="s">
        <v>112</v>
      </c>
      <c r="D460" s="228" t="s">
        <v>31</v>
      </c>
      <c r="E460" s="228" t="s">
        <v>113</v>
      </c>
      <c r="F460" s="230" t="s">
        <v>39</v>
      </c>
      <c r="G460" s="229" t="s">
        <v>1082</v>
      </c>
      <c r="H460" s="229" t="s">
        <v>1059</v>
      </c>
      <c r="I460" s="231">
        <v>5.16</v>
      </c>
    </row>
    <row r="461" spans="1:9" ht="25.5">
      <c r="A461" s="228" t="s">
        <v>43</v>
      </c>
      <c r="B461" s="228"/>
      <c r="C461" s="229" t="s">
        <v>1186</v>
      </c>
      <c r="D461" s="228" t="s">
        <v>31</v>
      </c>
      <c r="E461" s="228" t="s">
        <v>1187</v>
      </c>
      <c r="F461" s="230" t="s">
        <v>75</v>
      </c>
      <c r="G461" s="229" t="s">
        <v>151</v>
      </c>
      <c r="H461" s="229" t="s">
        <v>156</v>
      </c>
      <c r="I461" s="231">
        <v>3.18</v>
      </c>
    </row>
    <row r="462" spans="1:9" ht="25.5">
      <c r="A462" s="228" t="s">
        <v>43</v>
      </c>
      <c r="B462" s="228"/>
      <c r="C462" s="229" t="s">
        <v>1188</v>
      </c>
      <c r="D462" s="228" t="s">
        <v>31</v>
      </c>
      <c r="E462" s="228" t="s">
        <v>1189</v>
      </c>
      <c r="F462" s="230" t="s">
        <v>75</v>
      </c>
      <c r="G462" s="229" t="s">
        <v>27</v>
      </c>
      <c r="H462" s="229" t="s">
        <v>1190</v>
      </c>
      <c r="I462" s="231">
        <v>53.63</v>
      </c>
    </row>
    <row r="463" spans="1:9">
      <c r="A463" s="232"/>
      <c r="B463" s="232"/>
      <c r="C463" s="232"/>
      <c r="D463" s="232"/>
      <c r="E463" s="232"/>
      <c r="F463" s="232" t="s">
        <v>814</v>
      </c>
      <c r="G463" s="232" t="s">
        <v>28</v>
      </c>
      <c r="H463" s="232" t="s">
        <v>815</v>
      </c>
      <c r="I463" s="232" t="s">
        <v>1086</v>
      </c>
    </row>
    <row r="464" spans="1:9" ht="15" thickBot="1">
      <c r="A464" s="232"/>
      <c r="B464" s="232"/>
      <c r="C464" s="232"/>
      <c r="D464" s="232"/>
      <c r="E464" s="232"/>
      <c r="F464" s="342" t="s">
        <v>816</v>
      </c>
      <c r="G464" s="342"/>
      <c r="H464" s="342" t="s">
        <v>1191</v>
      </c>
      <c r="I464" s="342"/>
    </row>
    <row r="465" spans="1:9" ht="15" thickTop="1">
      <c r="A465" s="233"/>
      <c r="B465" s="233"/>
      <c r="C465" s="233"/>
      <c r="D465" s="233"/>
      <c r="E465" s="233"/>
      <c r="F465" s="233"/>
      <c r="G465" s="233"/>
      <c r="H465" s="233"/>
      <c r="I465" s="233"/>
    </row>
    <row r="466" spans="1:9">
      <c r="A466" s="225"/>
      <c r="B466" s="225" t="s">
        <v>2</v>
      </c>
      <c r="C466" s="226" t="s">
        <v>16</v>
      </c>
      <c r="D466" s="225" t="s">
        <v>17</v>
      </c>
      <c r="E466" s="225" t="s">
        <v>1</v>
      </c>
      <c r="F466" s="227" t="s">
        <v>18</v>
      </c>
      <c r="G466" s="226" t="s">
        <v>19</v>
      </c>
      <c r="H466" s="226" t="s">
        <v>20</v>
      </c>
      <c r="I466" s="226" t="s">
        <v>21</v>
      </c>
    </row>
    <row r="467" spans="1:9">
      <c r="A467" s="228" t="s">
        <v>22</v>
      </c>
      <c r="B467" s="228" t="s">
        <v>1192</v>
      </c>
      <c r="C467" s="229" t="s">
        <v>1193</v>
      </c>
      <c r="D467" s="228" t="s">
        <v>31</v>
      </c>
      <c r="E467" s="228" t="s">
        <v>669</v>
      </c>
      <c r="F467" s="230" t="s">
        <v>75</v>
      </c>
      <c r="G467" s="229">
        <v>1</v>
      </c>
      <c r="H467" s="229" t="s">
        <v>1194</v>
      </c>
      <c r="I467" s="229" t="s">
        <v>1194</v>
      </c>
    </row>
    <row r="468" spans="1:9" ht="25.5">
      <c r="A468" s="228" t="s">
        <v>26</v>
      </c>
      <c r="B468" s="228"/>
      <c r="C468" s="229" t="s">
        <v>103</v>
      </c>
      <c r="D468" s="228" t="s">
        <v>31</v>
      </c>
      <c r="E468" s="228" t="s">
        <v>104</v>
      </c>
      <c r="F468" s="230" t="s">
        <v>39</v>
      </c>
      <c r="G468" s="229" t="s">
        <v>506</v>
      </c>
      <c r="H468" s="229" t="s">
        <v>922</v>
      </c>
      <c r="I468" s="231">
        <v>2.92</v>
      </c>
    </row>
    <row r="469" spans="1:9" ht="25.5">
      <c r="A469" s="228" t="s">
        <v>26</v>
      </c>
      <c r="B469" s="228"/>
      <c r="C469" s="229" t="s">
        <v>112</v>
      </c>
      <c r="D469" s="228" t="s">
        <v>31</v>
      </c>
      <c r="E469" s="228" t="s">
        <v>113</v>
      </c>
      <c r="F469" s="230" t="s">
        <v>39</v>
      </c>
      <c r="G469" s="229" t="s">
        <v>506</v>
      </c>
      <c r="H469" s="229" t="s">
        <v>1059</v>
      </c>
      <c r="I469" s="231">
        <v>3.76</v>
      </c>
    </row>
    <row r="470" spans="1:9" ht="25.5">
      <c r="A470" s="228" t="s">
        <v>43</v>
      </c>
      <c r="B470" s="228"/>
      <c r="C470" s="229" t="s">
        <v>1195</v>
      </c>
      <c r="D470" s="228" t="s">
        <v>31</v>
      </c>
      <c r="E470" s="228" t="s">
        <v>1196</v>
      </c>
      <c r="F470" s="230" t="s">
        <v>75</v>
      </c>
      <c r="G470" s="229" t="s">
        <v>151</v>
      </c>
      <c r="H470" s="229" t="s">
        <v>1197</v>
      </c>
      <c r="I470" s="231">
        <v>2.67</v>
      </c>
    </row>
    <row r="471" spans="1:9" ht="25.5">
      <c r="A471" s="228" t="s">
        <v>43</v>
      </c>
      <c r="B471" s="228"/>
      <c r="C471" s="229" t="s">
        <v>1188</v>
      </c>
      <c r="D471" s="228" t="s">
        <v>31</v>
      </c>
      <c r="E471" s="228" t="s">
        <v>1189</v>
      </c>
      <c r="F471" s="230" t="s">
        <v>75</v>
      </c>
      <c r="G471" s="229" t="s">
        <v>27</v>
      </c>
      <c r="H471" s="229" t="s">
        <v>1190</v>
      </c>
      <c r="I471" s="231">
        <v>53.63</v>
      </c>
    </row>
    <row r="472" spans="1:9">
      <c r="A472" s="232"/>
      <c r="B472" s="232"/>
      <c r="C472" s="232"/>
      <c r="D472" s="232"/>
      <c r="E472" s="232"/>
      <c r="F472" s="232" t="s">
        <v>814</v>
      </c>
      <c r="G472" s="232" t="s">
        <v>28</v>
      </c>
      <c r="H472" s="232" t="s">
        <v>815</v>
      </c>
      <c r="I472" s="232" t="s">
        <v>313</v>
      </c>
    </row>
    <row r="473" spans="1:9" ht="15" thickBot="1">
      <c r="A473" s="232"/>
      <c r="B473" s="232"/>
      <c r="C473" s="232"/>
      <c r="D473" s="232"/>
      <c r="E473" s="232"/>
      <c r="F473" s="342" t="s">
        <v>816</v>
      </c>
      <c r="G473" s="342"/>
      <c r="H473" s="342" t="s">
        <v>1198</v>
      </c>
      <c r="I473" s="342"/>
    </row>
    <row r="474" spans="1:9" ht="15" thickTop="1">
      <c r="A474" s="233"/>
      <c r="B474" s="233"/>
      <c r="C474" s="233"/>
      <c r="D474" s="233"/>
      <c r="E474" s="233"/>
      <c r="F474" s="233"/>
      <c r="G474" s="233"/>
      <c r="H474" s="233"/>
      <c r="I474" s="233"/>
    </row>
    <row r="475" spans="1:9">
      <c r="A475" s="225"/>
      <c r="B475" s="225" t="s">
        <v>2</v>
      </c>
      <c r="C475" s="226" t="s">
        <v>16</v>
      </c>
      <c r="D475" s="225" t="s">
        <v>17</v>
      </c>
      <c r="E475" s="225" t="s">
        <v>1</v>
      </c>
      <c r="F475" s="227" t="s">
        <v>18</v>
      </c>
      <c r="G475" s="226" t="s">
        <v>19</v>
      </c>
      <c r="H475" s="226" t="s">
        <v>20</v>
      </c>
      <c r="I475" s="226" t="s">
        <v>21</v>
      </c>
    </row>
    <row r="476" spans="1:9">
      <c r="A476" s="228" t="s">
        <v>22</v>
      </c>
      <c r="B476" s="228" t="s">
        <v>1199</v>
      </c>
      <c r="C476" s="229" t="s">
        <v>1200</v>
      </c>
      <c r="D476" s="228" t="s">
        <v>31</v>
      </c>
      <c r="E476" s="228" t="s">
        <v>671</v>
      </c>
      <c r="F476" s="230" t="s">
        <v>75</v>
      </c>
      <c r="G476" s="229">
        <v>1</v>
      </c>
      <c r="H476" s="229" t="s">
        <v>1201</v>
      </c>
      <c r="I476" s="229" t="s">
        <v>1201</v>
      </c>
    </row>
    <row r="477" spans="1:9" ht="25.5">
      <c r="A477" s="228" t="s">
        <v>26</v>
      </c>
      <c r="B477" s="228"/>
      <c r="C477" s="229" t="s">
        <v>103</v>
      </c>
      <c r="D477" s="228" t="s">
        <v>31</v>
      </c>
      <c r="E477" s="228" t="s">
        <v>104</v>
      </c>
      <c r="F477" s="230" t="s">
        <v>39</v>
      </c>
      <c r="G477" s="229" t="s">
        <v>1202</v>
      </c>
      <c r="H477" s="229" t="s">
        <v>922</v>
      </c>
      <c r="I477" s="231">
        <v>1.33</v>
      </c>
    </row>
    <row r="478" spans="1:9" ht="25.5">
      <c r="A478" s="228" t="s">
        <v>26</v>
      </c>
      <c r="B478" s="228"/>
      <c r="C478" s="229" t="s">
        <v>112</v>
      </c>
      <c r="D478" s="228" t="s">
        <v>31</v>
      </c>
      <c r="E478" s="228" t="s">
        <v>113</v>
      </c>
      <c r="F478" s="230" t="s">
        <v>39</v>
      </c>
      <c r="G478" s="229" t="s">
        <v>1202</v>
      </c>
      <c r="H478" s="229" t="s">
        <v>1059</v>
      </c>
      <c r="I478" s="231">
        <v>1.72</v>
      </c>
    </row>
    <row r="479" spans="1:9" ht="25.5">
      <c r="A479" s="228" t="s">
        <v>43</v>
      </c>
      <c r="B479" s="228"/>
      <c r="C479" s="229" t="s">
        <v>1186</v>
      </c>
      <c r="D479" s="228" t="s">
        <v>31</v>
      </c>
      <c r="E479" s="228" t="s">
        <v>1187</v>
      </c>
      <c r="F479" s="230" t="s">
        <v>75</v>
      </c>
      <c r="G479" s="229" t="s">
        <v>27</v>
      </c>
      <c r="H479" s="229" t="s">
        <v>156</v>
      </c>
      <c r="I479" s="231">
        <v>1.06</v>
      </c>
    </row>
    <row r="480" spans="1:9" ht="25.5">
      <c r="A480" s="228" t="s">
        <v>43</v>
      </c>
      <c r="B480" s="228"/>
      <c r="C480" s="229" t="s">
        <v>1203</v>
      </c>
      <c r="D480" s="228" t="s">
        <v>31</v>
      </c>
      <c r="E480" s="228" t="s">
        <v>1204</v>
      </c>
      <c r="F480" s="230" t="s">
        <v>75</v>
      </c>
      <c r="G480" s="229" t="s">
        <v>27</v>
      </c>
      <c r="H480" s="229" t="s">
        <v>986</v>
      </c>
      <c r="I480" s="231">
        <v>7.63</v>
      </c>
    </row>
    <row r="481" spans="1:9">
      <c r="A481" s="232"/>
      <c r="B481" s="232"/>
      <c r="C481" s="232"/>
      <c r="D481" s="232"/>
      <c r="E481" s="232"/>
      <c r="F481" s="232" t="s">
        <v>814</v>
      </c>
      <c r="G481" s="232" t="s">
        <v>28</v>
      </c>
      <c r="H481" s="232" t="s">
        <v>815</v>
      </c>
      <c r="I481" s="232" t="s">
        <v>1205</v>
      </c>
    </row>
    <row r="482" spans="1:9" ht="15" thickBot="1">
      <c r="A482" s="232"/>
      <c r="B482" s="232"/>
      <c r="C482" s="232"/>
      <c r="D482" s="232"/>
      <c r="E482" s="232"/>
      <c r="F482" s="342" t="s">
        <v>816</v>
      </c>
      <c r="G482" s="342"/>
      <c r="H482" s="342" t="s">
        <v>1112</v>
      </c>
      <c r="I482" s="342"/>
    </row>
    <row r="483" spans="1:9" ht="15" thickTop="1">
      <c r="A483" s="233"/>
      <c r="B483" s="233"/>
      <c r="C483" s="233"/>
      <c r="D483" s="233"/>
      <c r="E483" s="233"/>
      <c r="F483" s="233"/>
      <c r="G483" s="233"/>
      <c r="H483" s="233"/>
      <c r="I483" s="233"/>
    </row>
    <row r="484" spans="1:9">
      <c r="A484" s="225"/>
      <c r="B484" s="225" t="s">
        <v>2</v>
      </c>
      <c r="C484" s="226" t="s">
        <v>16</v>
      </c>
      <c r="D484" s="225" t="s">
        <v>17</v>
      </c>
      <c r="E484" s="225" t="s">
        <v>1</v>
      </c>
      <c r="F484" s="227" t="s">
        <v>18</v>
      </c>
      <c r="G484" s="226" t="s">
        <v>19</v>
      </c>
      <c r="H484" s="226" t="s">
        <v>20</v>
      </c>
      <c r="I484" s="226" t="s">
        <v>21</v>
      </c>
    </row>
    <row r="485" spans="1:9">
      <c r="A485" s="228" t="s">
        <v>22</v>
      </c>
      <c r="B485" s="228" t="s">
        <v>1206</v>
      </c>
      <c r="C485" s="229" t="s">
        <v>1207</v>
      </c>
      <c r="D485" s="228" t="s">
        <v>330</v>
      </c>
      <c r="E485" s="228" t="s">
        <v>673</v>
      </c>
      <c r="F485" s="230" t="s">
        <v>75</v>
      </c>
      <c r="G485" s="229">
        <v>1</v>
      </c>
      <c r="H485" s="229" t="s">
        <v>1208</v>
      </c>
      <c r="I485" s="229" t="s">
        <v>1208</v>
      </c>
    </row>
    <row r="486" spans="1:9" ht="25.5">
      <c r="A486" s="228" t="s">
        <v>43</v>
      </c>
      <c r="B486" s="228"/>
      <c r="C486" s="229" t="s">
        <v>1209</v>
      </c>
      <c r="D486" s="228" t="s">
        <v>330</v>
      </c>
      <c r="E486" s="228" t="s">
        <v>1210</v>
      </c>
      <c r="F486" s="230" t="s">
        <v>75</v>
      </c>
      <c r="G486" s="229" t="s">
        <v>27</v>
      </c>
      <c r="H486" s="229" t="s">
        <v>1208</v>
      </c>
      <c r="I486" s="231">
        <v>106.63</v>
      </c>
    </row>
    <row r="487" spans="1:9">
      <c r="A487" s="232"/>
      <c r="B487" s="232"/>
      <c r="C487" s="232"/>
      <c r="D487" s="232"/>
      <c r="E487" s="232"/>
      <c r="F487" s="232" t="s">
        <v>814</v>
      </c>
      <c r="G487" s="232" t="s">
        <v>28</v>
      </c>
      <c r="H487" s="232" t="s">
        <v>815</v>
      </c>
      <c r="I487" s="232" t="s">
        <v>28</v>
      </c>
    </row>
    <row r="488" spans="1:9" ht="15" thickBot="1">
      <c r="A488" s="232"/>
      <c r="B488" s="232"/>
      <c r="C488" s="232"/>
      <c r="D488" s="232"/>
      <c r="E488" s="232"/>
      <c r="F488" s="342" t="s">
        <v>816</v>
      </c>
      <c r="G488" s="342"/>
      <c r="H488" s="342" t="s">
        <v>1211</v>
      </c>
      <c r="I488" s="342"/>
    </row>
    <row r="489" spans="1:9" ht="15" thickTop="1">
      <c r="A489" s="233"/>
      <c r="B489" s="233"/>
      <c r="C489" s="233"/>
      <c r="D489" s="233"/>
      <c r="E489" s="233"/>
      <c r="F489" s="233"/>
      <c r="G489" s="233"/>
      <c r="H489" s="233"/>
      <c r="I489" s="233"/>
    </row>
    <row r="490" spans="1:9">
      <c r="A490" s="225"/>
      <c r="B490" s="225" t="s">
        <v>2</v>
      </c>
      <c r="C490" s="226" t="s">
        <v>16</v>
      </c>
      <c r="D490" s="225" t="s">
        <v>17</v>
      </c>
      <c r="E490" s="225" t="s">
        <v>1</v>
      </c>
      <c r="F490" s="227" t="s">
        <v>18</v>
      </c>
      <c r="G490" s="226" t="s">
        <v>19</v>
      </c>
      <c r="H490" s="226" t="s">
        <v>20</v>
      </c>
      <c r="I490" s="226" t="s">
        <v>21</v>
      </c>
    </row>
    <row r="491" spans="1:9">
      <c r="A491" s="228" t="s">
        <v>22</v>
      </c>
      <c r="B491" s="228" t="s">
        <v>1212</v>
      </c>
      <c r="C491" s="229" t="s">
        <v>1213</v>
      </c>
      <c r="D491" s="228" t="s">
        <v>333</v>
      </c>
      <c r="E491" s="228" t="s">
        <v>675</v>
      </c>
      <c r="F491" s="230" t="s">
        <v>25</v>
      </c>
      <c r="G491" s="229">
        <v>1</v>
      </c>
      <c r="H491" s="229" t="s">
        <v>1214</v>
      </c>
      <c r="I491" s="229" t="s">
        <v>1214</v>
      </c>
    </row>
    <row r="492" spans="1:9" ht="25.5">
      <c r="A492" s="228" t="s">
        <v>26</v>
      </c>
      <c r="B492" s="228"/>
      <c r="C492" s="229" t="s">
        <v>862</v>
      </c>
      <c r="D492" s="228" t="s">
        <v>333</v>
      </c>
      <c r="E492" s="228" t="s">
        <v>863</v>
      </c>
      <c r="F492" s="230" t="s">
        <v>161</v>
      </c>
      <c r="G492" s="229" t="s">
        <v>424</v>
      </c>
      <c r="H492" s="229" t="s">
        <v>314</v>
      </c>
      <c r="I492" s="231">
        <v>4.55</v>
      </c>
    </row>
    <row r="493" spans="1:9" ht="25.5">
      <c r="A493" s="228" t="s">
        <v>26</v>
      </c>
      <c r="B493" s="228"/>
      <c r="C493" s="229" t="s">
        <v>864</v>
      </c>
      <c r="D493" s="228" t="s">
        <v>333</v>
      </c>
      <c r="E493" s="228" t="s">
        <v>865</v>
      </c>
      <c r="F493" s="230" t="s">
        <v>161</v>
      </c>
      <c r="G493" s="229" t="s">
        <v>424</v>
      </c>
      <c r="H493" s="229" t="s">
        <v>866</v>
      </c>
      <c r="I493" s="231">
        <v>4.3899999999999997</v>
      </c>
    </row>
    <row r="494" spans="1:9" ht="25.5">
      <c r="A494" s="228" t="s">
        <v>26</v>
      </c>
      <c r="B494" s="228"/>
      <c r="C494" s="229" t="s">
        <v>1025</v>
      </c>
      <c r="D494" s="228" t="s">
        <v>333</v>
      </c>
      <c r="E494" s="228" t="s">
        <v>1026</v>
      </c>
      <c r="F494" s="230" t="s">
        <v>161</v>
      </c>
      <c r="G494" s="229" t="s">
        <v>405</v>
      </c>
      <c r="H494" s="229" t="s">
        <v>1027</v>
      </c>
      <c r="I494" s="231">
        <v>11.61</v>
      </c>
    </row>
    <row r="495" spans="1:9" ht="38.25">
      <c r="A495" s="228" t="s">
        <v>26</v>
      </c>
      <c r="B495" s="228"/>
      <c r="C495" s="229" t="s">
        <v>1215</v>
      </c>
      <c r="D495" s="228" t="s">
        <v>31</v>
      </c>
      <c r="E495" s="228" t="s">
        <v>1216</v>
      </c>
      <c r="F495" s="230" t="s">
        <v>35</v>
      </c>
      <c r="G495" s="229" t="s">
        <v>155</v>
      </c>
      <c r="H495" s="229" t="s">
        <v>1217</v>
      </c>
      <c r="I495" s="231">
        <v>3.83</v>
      </c>
    </row>
    <row r="496" spans="1:9" ht="51">
      <c r="A496" s="228" t="s">
        <v>43</v>
      </c>
      <c r="B496" s="228"/>
      <c r="C496" s="229" t="s">
        <v>1218</v>
      </c>
      <c r="D496" s="228" t="s">
        <v>333</v>
      </c>
      <c r="E496" s="228" t="s">
        <v>1219</v>
      </c>
      <c r="F496" s="230" t="s">
        <v>25</v>
      </c>
      <c r="G496" s="229" t="s">
        <v>27</v>
      </c>
      <c r="H496" s="229" t="s">
        <v>1220</v>
      </c>
      <c r="I496" s="231">
        <v>229.91</v>
      </c>
    </row>
    <row r="497" spans="1:9" ht="25.5">
      <c r="A497" s="228" t="s">
        <v>43</v>
      </c>
      <c r="B497" s="228"/>
      <c r="C497" s="229" t="s">
        <v>126</v>
      </c>
      <c r="D497" s="228" t="s">
        <v>31</v>
      </c>
      <c r="E497" s="228" t="s">
        <v>127</v>
      </c>
      <c r="F497" s="230" t="s">
        <v>39</v>
      </c>
      <c r="G497" s="229" t="s">
        <v>405</v>
      </c>
      <c r="H497" s="229" t="s">
        <v>867</v>
      </c>
      <c r="I497" s="231">
        <v>65.66</v>
      </c>
    </row>
    <row r="498" spans="1:9" ht="25.5">
      <c r="A498" s="228" t="s">
        <v>43</v>
      </c>
      <c r="B498" s="228"/>
      <c r="C498" s="229" t="s">
        <v>131</v>
      </c>
      <c r="D498" s="228" t="s">
        <v>31</v>
      </c>
      <c r="E498" s="228" t="s">
        <v>132</v>
      </c>
      <c r="F498" s="230" t="s">
        <v>39</v>
      </c>
      <c r="G498" s="229" t="s">
        <v>98</v>
      </c>
      <c r="H498" s="229" t="s">
        <v>867</v>
      </c>
      <c r="I498" s="231">
        <v>16.41</v>
      </c>
    </row>
    <row r="499" spans="1:9" ht="25.5">
      <c r="A499" s="228" t="s">
        <v>43</v>
      </c>
      <c r="B499" s="228"/>
      <c r="C499" s="229" t="s">
        <v>133</v>
      </c>
      <c r="D499" s="228" t="s">
        <v>31</v>
      </c>
      <c r="E499" s="228" t="s">
        <v>868</v>
      </c>
      <c r="F499" s="230" t="s">
        <v>39</v>
      </c>
      <c r="G499" s="229" t="s">
        <v>424</v>
      </c>
      <c r="H499" s="229" t="s">
        <v>869</v>
      </c>
      <c r="I499" s="231">
        <v>17.489999999999998</v>
      </c>
    </row>
    <row r="500" spans="1:9">
      <c r="A500" s="232"/>
      <c r="B500" s="232"/>
      <c r="C500" s="232"/>
      <c r="D500" s="232"/>
      <c r="E500" s="232"/>
      <c r="F500" s="232" t="s">
        <v>814</v>
      </c>
      <c r="G500" s="232" t="s">
        <v>28</v>
      </c>
      <c r="H500" s="232" t="s">
        <v>815</v>
      </c>
      <c r="I500" s="232" t="s">
        <v>1221</v>
      </c>
    </row>
    <row r="501" spans="1:9" ht="15" thickBot="1">
      <c r="A501" s="232"/>
      <c r="B501" s="232"/>
      <c r="C501" s="232"/>
      <c r="D501" s="232"/>
      <c r="E501" s="232"/>
      <c r="F501" s="342" t="s">
        <v>816</v>
      </c>
      <c r="G501" s="342"/>
      <c r="H501" s="342" t="s">
        <v>1222</v>
      </c>
      <c r="I501" s="342"/>
    </row>
    <row r="502" spans="1:9" ht="15" thickTop="1">
      <c r="A502" s="233"/>
      <c r="B502" s="233"/>
      <c r="C502" s="233"/>
      <c r="D502" s="233"/>
      <c r="E502" s="233"/>
      <c r="F502" s="233"/>
      <c r="G502" s="233"/>
      <c r="H502" s="233"/>
      <c r="I502" s="233"/>
    </row>
    <row r="503" spans="1:9">
      <c r="A503" s="225"/>
      <c r="B503" s="225" t="s">
        <v>2</v>
      </c>
      <c r="C503" s="226" t="s">
        <v>16</v>
      </c>
      <c r="D503" s="225" t="s">
        <v>17</v>
      </c>
      <c r="E503" s="225" t="s">
        <v>1</v>
      </c>
      <c r="F503" s="227" t="s">
        <v>18</v>
      </c>
      <c r="G503" s="226" t="s">
        <v>19</v>
      </c>
      <c r="H503" s="226" t="s">
        <v>20</v>
      </c>
      <c r="I503" s="226" t="s">
        <v>21</v>
      </c>
    </row>
    <row r="504" spans="1:9">
      <c r="A504" s="228" t="s">
        <v>22</v>
      </c>
      <c r="B504" s="228" t="s">
        <v>1223</v>
      </c>
      <c r="C504" s="229" t="s">
        <v>1224</v>
      </c>
      <c r="D504" s="228" t="s">
        <v>333</v>
      </c>
      <c r="E504" s="228" t="s">
        <v>677</v>
      </c>
      <c r="F504" s="230" t="s">
        <v>25</v>
      </c>
      <c r="G504" s="229">
        <v>1</v>
      </c>
      <c r="H504" s="229" t="s">
        <v>1225</v>
      </c>
      <c r="I504" s="229" t="s">
        <v>1225</v>
      </c>
    </row>
    <row r="505" spans="1:9" ht="25.5">
      <c r="A505" s="228" t="s">
        <v>26</v>
      </c>
      <c r="B505" s="228"/>
      <c r="C505" s="229" t="s">
        <v>862</v>
      </c>
      <c r="D505" s="228" t="s">
        <v>333</v>
      </c>
      <c r="E505" s="228" t="s">
        <v>863</v>
      </c>
      <c r="F505" s="230" t="s">
        <v>161</v>
      </c>
      <c r="G505" s="229" t="s">
        <v>42</v>
      </c>
      <c r="H505" s="229" t="s">
        <v>314</v>
      </c>
      <c r="I505" s="231">
        <v>5.0599999999999996</v>
      </c>
    </row>
    <row r="506" spans="1:9" ht="25.5">
      <c r="A506" s="228" t="s">
        <v>26</v>
      </c>
      <c r="B506" s="228"/>
      <c r="C506" s="229" t="s">
        <v>1025</v>
      </c>
      <c r="D506" s="228" t="s">
        <v>333</v>
      </c>
      <c r="E506" s="228" t="s">
        <v>1026</v>
      </c>
      <c r="F506" s="230" t="s">
        <v>161</v>
      </c>
      <c r="G506" s="229" t="s">
        <v>42</v>
      </c>
      <c r="H506" s="229" t="s">
        <v>1027</v>
      </c>
      <c r="I506" s="231">
        <v>4.84</v>
      </c>
    </row>
    <row r="507" spans="1:9" ht="25.5">
      <c r="A507" s="228" t="s">
        <v>43</v>
      </c>
      <c r="B507" s="228"/>
      <c r="C507" s="229" t="s">
        <v>1226</v>
      </c>
      <c r="D507" s="228" t="s">
        <v>31</v>
      </c>
      <c r="E507" s="228" t="s">
        <v>1227</v>
      </c>
      <c r="F507" s="230" t="s">
        <v>75</v>
      </c>
      <c r="G507" s="229" t="s">
        <v>27</v>
      </c>
      <c r="H507" s="229" t="s">
        <v>1228</v>
      </c>
      <c r="I507" s="231">
        <v>292.52</v>
      </c>
    </row>
    <row r="508" spans="1:9" ht="25.5">
      <c r="A508" s="228" t="s">
        <v>43</v>
      </c>
      <c r="B508" s="228"/>
      <c r="C508" s="229" t="s">
        <v>126</v>
      </c>
      <c r="D508" s="228" t="s">
        <v>31</v>
      </c>
      <c r="E508" s="228" t="s">
        <v>127</v>
      </c>
      <c r="F508" s="230" t="s">
        <v>39</v>
      </c>
      <c r="G508" s="229" t="s">
        <v>42</v>
      </c>
      <c r="H508" s="229" t="s">
        <v>867</v>
      </c>
      <c r="I508" s="231">
        <v>27.36</v>
      </c>
    </row>
    <row r="509" spans="1:9" ht="25.5">
      <c r="A509" s="228" t="s">
        <v>43</v>
      </c>
      <c r="B509" s="228"/>
      <c r="C509" s="229" t="s">
        <v>133</v>
      </c>
      <c r="D509" s="228" t="s">
        <v>31</v>
      </c>
      <c r="E509" s="228" t="s">
        <v>868</v>
      </c>
      <c r="F509" s="230" t="s">
        <v>39</v>
      </c>
      <c r="G509" s="229" t="s">
        <v>42</v>
      </c>
      <c r="H509" s="229" t="s">
        <v>869</v>
      </c>
      <c r="I509" s="231">
        <v>19.440000000000001</v>
      </c>
    </row>
    <row r="510" spans="1:9">
      <c r="A510" s="232"/>
      <c r="B510" s="232"/>
      <c r="C510" s="232"/>
      <c r="D510" s="232"/>
      <c r="E510" s="232"/>
      <c r="F510" s="232" t="s">
        <v>814</v>
      </c>
      <c r="G510" s="232" t="s">
        <v>28</v>
      </c>
      <c r="H510" s="232" t="s">
        <v>815</v>
      </c>
      <c r="I510" s="232" t="s">
        <v>1229</v>
      </c>
    </row>
    <row r="511" spans="1:9" ht="15" thickBot="1">
      <c r="A511" s="232"/>
      <c r="B511" s="232"/>
      <c r="C511" s="232"/>
      <c r="D511" s="232"/>
      <c r="E511" s="232"/>
      <c r="F511" s="342" t="s">
        <v>816</v>
      </c>
      <c r="G511" s="342"/>
      <c r="H511" s="342" t="s">
        <v>1230</v>
      </c>
      <c r="I511" s="342"/>
    </row>
    <row r="512" spans="1:9" ht="15" thickTop="1">
      <c r="A512" s="233"/>
      <c r="B512" s="233"/>
      <c r="C512" s="233"/>
      <c r="D512" s="233"/>
      <c r="E512" s="233"/>
      <c r="F512" s="233"/>
      <c r="G512" s="233"/>
      <c r="H512" s="233"/>
      <c r="I512" s="233"/>
    </row>
    <row r="513" spans="1:9">
      <c r="A513" s="225"/>
      <c r="B513" s="225" t="s">
        <v>2</v>
      </c>
      <c r="C513" s="226" t="s">
        <v>16</v>
      </c>
      <c r="D513" s="225" t="s">
        <v>17</v>
      </c>
      <c r="E513" s="225" t="s">
        <v>1</v>
      </c>
      <c r="F513" s="227" t="s">
        <v>18</v>
      </c>
      <c r="G513" s="226" t="s">
        <v>19</v>
      </c>
      <c r="H513" s="226" t="s">
        <v>20</v>
      </c>
      <c r="I513" s="226" t="s">
        <v>21</v>
      </c>
    </row>
    <row r="514" spans="1:9">
      <c r="A514" s="228" t="s">
        <v>22</v>
      </c>
      <c r="B514" s="228" t="s">
        <v>1231</v>
      </c>
      <c r="C514" s="229" t="s">
        <v>1232</v>
      </c>
      <c r="D514" s="228" t="s">
        <v>31</v>
      </c>
      <c r="E514" s="228" t="s">
        <v>679</v>
      </c>
      <c r="F514" s="230" t="s">
        <v>75</v>
      </c>
      <c r="G514" s="229">
        <v>1</v>
      </c>
      <c r="H514" s="229" t="s">
        <v>1233</v>
      </c>
      <c r="I514" s="229" t="s">
        <v>1233</v>
      </c>
    </row>
    <row r="515" spans="1:9" ht="25.5">
      <c r="A515" s="228" t="s">
        <v>26</v>
      </c>
      <c r="B515" s="228"/>
      <c r="C515" s="229" t="s">
        <v>103</v>
      </c>
      <c r="D515" s="228" t="s">
        <v>31</v>
      </c>
      <c r="E515" s="228" t="s">
        <v>104</v>
      </c>
      <c r="F515" s="230" t="s">
        <v>39</v>
      </c>
      <c r="G515" s="229" t="s">
        <v>1234</v>
      </c>
      <c r="H515" s="229" t="s">
        <v>922</v>
      </c>
      <c r="I515" s="231">
        <v>0.97</v>
      </c>
    </row>
    <row r="516" spans="1:9" ht="25.5">
      <c r="A516" s="228" t="s">
        <v>26</v>
      </c>
      <c r="B516" s="228"/>
      <c r="C516" s="229" t="s">
        <v>112</v>
      </c>
      <c r="D516" s="228" t="s">
        <v>31</v>
      </c>
      <c r="E516" s="228" t="s">
        <v>113</v>
      </c>
      <c r="F516" s="230" t="s">
        <v>39</v>
      </c>
      <c r="G516" s="229" t="s">
        <v>1234</v>
      </c>
      <c r="H516" s="229" t="s">
        <v>1059</v>
      </c>
      <c r="I516" s="231">
        <v>1.24</v>
      </c>
    </row>
    <row r="517" spans="1:9" ht="25.5">
      <c r="A517" s="228" t="s">
        <v>43</v>
      </c>
      <c r="B517" s="228"/>
      <c r="C517" s="229" t="s">
        <v>1195</v>
      </c>
      <c r="D517" s="228" t="s">
        <v>31</v>
      </c>
      <c r="E517" s="228" t="s">
        <v>1196</v>
      </c>
      <c r="F517" s="230" t="s">
        <v>75</v>
      </c>
      <c r="G517" s="229" t="s">
        <v>27</v>
      </c>
      <c r="H517" s="229" t="s">
        <v>1197</v>
      </c>
      <c r="I517" s="231">
        <v>0.89</v>
      </c>
    </row>
    <row r="518" spans="1:9" ht="25.5">
      <c r="A518" s="228" t="s">
        <v>43</v>
      </c>
      <c r="B518" s="228"/>
      <c r="C518" s="229" t="s">
        <v>1203</v>
      </c>
      <c r="D518" s="228" t="s">
        <v>31</v>
      </c>
      <c r="E518" s="228" t="s">
        <v>1204</v>
      </c>
      <c r="F518" s="230" t="s">
        <v>75</v>
      </c>
      <c r="G518" s="229" t="s">
        <v>27</v>
      </c>
      <c r="H518" s="229" t="s">
        <v>986</v>
      </c>
      <c r="I518" s="231">
        <v>7.63</v>
      </c>
    </row>
    <row r="519" spans="1:9">
      <c r="A519" s="232"/>
      <c r="B519" s="232"/>
      <c r="C519" s="232"/>
      <c r="D519" s="232"/>
      <c r="E519" s="232"/>
      <c r="F519" s="232" t="s">
        <v>814</v>
      </c>
      <c r="G519" s="232" t="s">
        <v>28</v>
      </c>
      <c r="H519" s="232" t="s">
        <v>815</v>
      </c>
      <c r="I519" s="232" t="s">
        <v>462</v>
      </c>
    </row>
    <row r="520" spans="1:9" ht="15" thickBot="1">
      <c r="A520" s="232"/>
      <c r="B520" s="232"/>
      <c r="C520" s="232"/>
      <c r="D520" s="232"/>
      <c r="E520" s="232"/>
      <c r="F520" s="342" t="s">
        <v>816</v>
      </c>
      <c r="G520" s="342"/>
      <c r="H520" s="342" t="s">
        <v>1235</v>
      </c>
      <c r="I520" s="342"/>
    </row>
    <row r="521" spans="1:9" ht="15" thickTop="1">
      <c r="A521" s="233"/>
      <c r="B521" s="233"/>
      <c r="C521" s="233"/>
      <c r="D521" s="233"/>
      <c r="E521" s="233"/>
      <c r="F521" s="233"/>
      <c r="G521" s="233"/>
      <c r="H521" s="233"/>
      <c r="I521" s="233"/>
    </row>
    <row r="522" spans="1:9">
      <c r="A522" s="225"/>
      <c r="B522" s="225" t="s">
        <v>2</v>
      </c>
      <c r="C522" s="226" t="s">
        <v>16</v>
      </c>
      <c r="D522" s="225" t="s">
        <v>17</v>
      </c>
      <c r="E522" s="225" t="s">
        <v>1</v>
      </c>
      <c r="F522" s="227" t="s">
        <v>18</v>
      </c>
      <c r="G522" s="226" t="s">
        <v>19</v>
      </c>
      <c r="H522" s="226" t="s">
        <v>20</v>
      </c>
      <c r="I522" s="226" t="s">
        <v>21</v>
      </c>
    </row>
    <row r="523" spans="1:9">
      <c r="A523" s="228" t="s">
        <v>22</v>
      </c>
      <c r="B523" s="228" t="s">
        <v>1236</v>
      </c>
      <c r="C523" s="229" t="s">
        <v>1237</v>
      </c>
      <c r="D523" s="228" t="s">
        <v>31</v>
      </c>
      <c r="E523" s="228" t="s">
        <v>681</v>
      </c>
      <c r="F523" s="230" t="s">
        <v>75</v>
      </c>
      <c r="G523" s="229">
        <v>1</v>
      </c>
      <c r="H523" s="229" t="s">
        <v>1233</v>
      </c>
      <c r="I523" s="229" t="s">
        <v>1233</v>
      </c>
    </row>
    <row r="524" spans="1:9" ht="25.5">
      <c r="A524" s="228" t="s">
        <v>26</v>
      </c>
      <c r="B524" s="228"/>
      <c r="C524" s="229" t="s">
        <v>103</v>
      </c>
      <c r="D524" s="228" t="s">
        <v>31</v>
      </c>
      <c r="E524" s="228" t="s">
        <v>104</v>
      </c>
      <c r="F524" s="230" t="s">
        <v>39</v>
      </c>
      <c r="G524" s="229" t="s">
        <v>1234</v>
      </c>
      <c r="H524" s="229" t="s">
        <v>922</v>
      </c>
      <c r="I524" s="231">
        <v>0.97</v>
      </c>
    </row>
    <row r="525" spans="1:9" ht="25.5">
      <c r="A525" s="228" t="s">
        <v>26</v>
      </c>
      <c r="B525" s="228"/>
      <c r="C525" s="229" t="s">
        <v>112</v>
      </c>
      <c r="D525" s="228" t="s">
        <v>31</v>
      </c>
      <c r="E525" s="228" t="s">
        <v>113</v>
      </c>
      <c r="F525" s="230" t="s">
        <v>39</v>
      </c>
      <c r="G525" s="229" t="s">
        <v>1234</v>
      </c>
      <c r="H525" s="229" t="s">
        <v>1059</v>
      </c>
      <c r="I525" s="231">
        <v>1.24</v>
      </c>
    </row>
    <row r="526" spans="1:9" ht="25.5">
      <c r="A526" s="228" t="s">
        <v>43</v>
      </c>
      <c r="B526" s="228"/>
      <c r="C526" s="229" t="s">
        <v>1195</v>
      </c>
      <c r="D526" s="228" t="s">
        <v>31</v>
      </c>
      <c r="E526" s="228" t="s">
        <v>1196</v>
      </c>
      <c r="F526" s="230" t="s">
        <v>75</v>
      </c>
      <c r="G526" s="229" t="s">
        <v>27</v>
      </c>
      <c r="H526" s="229" t="s">
        <v>1197</v>
      </c>
      <c r="I526" s="231">
        <v>0.89</v>
      </c>
    </row>
    <row r="527" spans="1:9" ht="25.5">
      <c r="A527" s="228" t="s">
        <v>43</v>
      </c>
      <c r="B527" s="228"/>
      <c r="C527" s="229" t="s">
        <v>1203</v>
      </c>
      <c r="D527" s="228" t="s">
        <v>31</v>
      </c>
      <c r="E527" s="228" t="s">
        <v>1204</v>
      </c>
      <c r="F527" s="230" t="s">
        <v>75</v>
      </c>
      <c r="G527" s="229" t="s">
        <v>27</v>
      </c>
      <c r="H527" s="229" t="s">
        <v>986</v>
      </c>
      <c r="I527" s="231">
        <v>7.63</v>
      </c>
    </row>
    <row r="528" spans="1:9">
      <c r="A528" s="232"/>
      <c r="B528" s="232"/>
      <c r="C528" s="232"/>
      <c r="D528" s="232"/>
      <c r="E528" s="232"/>
      <c r="F528" s="232" t="s">
        <v>814</v>
      </c>
      <c r="G528" s="232" t="s">
        <v>28</v>
      </c>
      <c r="H528" s="232" t="s">
        <v>815</v>
      </c>
      <c r="I528" s="232" t="s">
        <v>462</v>
      </c>
    </row>
    <row r="529" spans="1:9" ht="15" thickBot="1">
      <c r="A529" s="232"/>
      <c r="B529" s="232"/>
      <c r="C529" s="232"/>
      <c r="D529" s="232"/>
      <c r="E529" s="232"/>
      <c r="F529" s="342" t="s">
        <v>816</v>
      </c>
      <c r="G529" s="342"/>
      <c r="H529" s="342" t="s">
        <v>1235</v>
      </c>
      <c r="I529" s="342"/>
    </row>
    <row r="530" spans="1:9" ht="15" thickTop="1">
      <c r="A530" s="233"/>
      <c r="B530" s="233"/>
      <c r="C530" s="233"/>
      <c r="D530" s="233"/>
      <c r="E530" s="233"/>
      <c r="F530" s="233"/>
      <c r="G530" s="233"/>
      <c r="H530" s="233"/>
      <c r="I530" s="233"/>
    </row>
    <row r="531" spans="1:9">
      <c r="A531" s="225"/>
      <c r="B531" s="225" t="s">
        <v>2</v>
      </c>
      <c r="C531" s="226" t="s">
        <v>16</v>
      </c>
      <c r="D531" s="225" t="s">
        <v>17</v>
      </c>
      <c r="E531" s="225" t="s">
        <v>1</v>
      </c>
      <c r="F531" s="227" t="s">
        <v>18</v>
      </c>
      <c r="G531" s="226" t="s">
        <v>19</v>
      </c>
      <c r="H531" s="226" t="s">
        <v>20</v>
      </c>
      <c r="I531" s="226" t="s">
        <v>21</v>
      </c>
    </row>
    <row r="532" spans="1:9">
      <c r="A532" s="228" t="s">
        <v>22</v>
      </c>
      <c r="B532" s="228" t="s">
        <v>1238</v>
      </c>
      <c r="C532" s="229" t="s">
        <v>1239</v>
      </c>
      <c r="D532" s="228" t="s">
        <v>31</v>
      </c>
      <c r="E532" s="228" t="s">
        <v>683</v>
      </c>
      <c r="F532" s="230" t="s">
        <v>75</v>
      </c>
      <c r="G532" s="229">
        <v>1</v>
      </c>
      <c r="H532" s="229" t="s">
        <v>324</v>
      </c>
      <c r="I532" s="229" t="s">
        <v>324</v>
      </c>
    </row>
    <row r="533" spans="1:9" ht="25.5">
      <c r="A533" s="228" t="s">
        <v>26</v>
      </c>
      <c r="B533" s="228"/>
      <c r="C533" s="229" t="s">
        <v>103</v>
      </c>
      <c r="D533" s="228" t="s">
        <v>31</v>
      </c>
      <c r="E533" s="228" t="s">
        <v>104</v>
      </c>
      <c r="F533" s="230" t="s">
        <v>39</v>
      </c>
      <c r="G533" s="229" t="s">
        <v>93</v>
      </c>
      <c r="H533" s="229" t="s">
        <v>922</v>
      </c>
      <c r="I533" s="231">
        <v>0.7</v>
      </c>
    </row>
    <row r="534" spans="1:9" ht="25.5">
      <c r="A534" s="228" t="s">
        <v>26</v>
      </c>
      <c r="B534" s="228"/>
      <c r="C534" s="229" t="s">
        <v>112</v>
      </c>
      <c r="D534" s="228" t="s">
        <v>31</v>
      </c>
      <c r="E534" s="228" t="s">
        <v>113</v>
      </c>
      <c r="F534" s="230" t="s">
        <v>39</v>
      </c>
      <c r="G534" s="229" t="s">
        <v>93</v>
      </c>
      <c r="H534" s="229" t="s">
        <v>1059</v>
      </c>
      <c r="I534" s="231">
        <v>0.9</v>
      </c>
    </row>
    <row r="535" spans="1:9" ht="25.5">
      <c r="A535" s="228" t="s">
        <v>43</v>
      </c>
      <c r="B535" s="228"/>
      <c r="C535" s="229" t="s">
        <v>1240</v>
      </c>
      <c r="D535" s="228" t="s">
        <v>31</v>
      </c>
      <c r="E535" s="228" t="s">
        <v>1241</v>
      </c>
      <c r="F535" s="230" t="s">
        <v>75</v>
      </c>
      <c r="G535" s="229" t="s">
        <v>27</v>
      </c>
      <c r="H535" s="229" t="s">
        <v>307</v>
      </c>
      <c r="I535" s="231">
        <v>0.68</v>
      </c>
    </row>
    <row r="536" spans="1:9" ht="25.5">
      <c r="A536" s="228" t="s">
        <v>43</v>
      </c>
      <c r="B536" s="228"/>
      <c r="C536" s="229" t="s">
        <v>1203</v>
      </c>
      <c r="D536" s="228" t="s">
        <v>31</v>
      </c>
      <c r="E536" s="228" t="s">
        <v>1204</v>
      </c>
      <c r="F536" s="230" t="s">
        <v>75</v>
      </c>
      <c r="G536" s="229" t="s">
        <v>27</v>
      </c>
      <c r="H536" s="229" t="s">
        <v>986</v>
      </c>
      <c r="I536" s="231">
        <v>7.63</v>
      </c>
    </row>
    <row r="537" spans="1:9">
      <c r="A537" s="232"/>
      <c r="B537" s="232"/>
      <c r="C537" s="232"/>
      <c r="D537" s="232"/>
      <c r="E537" s="232"/>
      <c r="F537" s="232" t="s">
        <v>814</v>
      </c>
      <c r="G537" s="232" t="s">
        <v>28</v>
      </c>
      <c r="H537" s="232" t="s">
        <v>815</v>
      </c>
      <c r="I537" s="232" t="s">
        <v>231</v>
      </c>
    </row>
    <row r="538" spans="1:9" ht="15" thickBot="1">
      <c r="A538" s="232"/>
      <c r="B538" s="232"/>
      <c r="C538" s="232"/>
      <c r="D538" s="232"/>
      <c r="E538" s="232"/>
      <c r="F538" s="342" t="s">
        <v>816</v>
      </c>
      <c r="G538" s="342"/>
      <c r="H538" s="342" t="s">
        <v>871</v>
      </c>
      <c r="I538" s="342"/>
    </row>
    <row r="539" spans="1:9" ht="15" thickTop="1">
      <c r="A539" s="233"/>
      <c r="B539" s="233"/>
      <c r="C539" s="233"/>
      <c r="D539" s="233"/>
      <c r="E539" s="233"/>
      <c r="F539" s="233"/>
      <c r="G539" s="233"/>
      <c r="H539" s="233"/>
      <c r="I539" s="233"/>
    </row>
    <row r="540" spans="1:9">
      <c r="A540" s="225"/>
      <c r="B540" s="225" t="s">
        <v>2</v>
      </c>
      <c r="C540" s="226" t="s">
        <v>16</v>
      </c>
      <c r="D540" s="225" t="s">
        <v>17</v>
      </c>
      <c r="E540" s="225" t="s">
        <v>1</v>
      </c>
      <c r="F540" s="227" t="s">
        <v>18</v>
      </c>
      <c r="G540" s="226" t="s">
        <v>19</v>
      </c>
      <c r="H540" s="226" t="s">
        <v>20</v>
      </c>
      <c r="I540" s="226" t="s">
        <v>21</v>
      </c>
    </row>
    <row r="541" spans="1:9">
      <c r="A541" s="228" t="s">
        <v>22</v>
      </c>
      <c r="B541" s="228" t="s">
        <v>1242</v>
      </c>
      <c r="C541" s="229" t="s">
        <v>1243</v>
      </c>
      <c r="D541" s="228" t="s">
        <v>31</v>
      </c>
      <c r="E541" s="228" t="s">
        <v>685</v>
      </c>
      <c r="F541" s="230" t="s">
        <v>75</v>
      </c>
      <c r="G541" s="229">
        <v>1</v>
      </c>
      <c r="H541" s="229" t="s">
        <v>1244</v>
      </c>
      <c r="I541" s="229" t="s">
        <v>1244</v>
      </c>
    </row>
    <row r="542" spans="1:9" ht="25.5">
      <c r="A542" s="228" t="s">
        <v>26</v>
      </c>
      <c r="B542" s="228"/>
      <c r="C542" s="229" t="s">
        <v>103</v>
      </c>
      <c r="D542" s="228" t="s">
        <v>31</v>
      </c>
      <c r="E542" s="228" t="s">
        <v>104</v>
      </c>
      <c r="F542" s="230" t="s">
        <v>39</v>
      </c>
      <c r="G542" s="229" t="s">
        <v>146</v>
      </c>
      <c r="H542" s="229" t="s">
        <v>922</v>
      </c>
      <c r="I542" s="231">
        <v>0.51</v>
      </c>
    </row>
    <row r="543" spans="1:9" ht="25.5">
      <c r="A543" s="228" t="s">
        <v>26</v>
      </c>
      <c r="B543" s="228"/>
      <c r="C543" s="229" t="s">
        <v>112</v>
      </c>
      <c r="D543" s="228" t="s">
        <v>31</v>
      </c>
      <c r="E543" s="228" t="s">
        <v>113</v>
      </c>
      <c r="F543" s="230" t="s">
        <v>39</v>
      </c>
      <c r="G543" s="229" t="s">
        <v>146</v>
      </c>
      <c r="H543" s="229" t="s">
        <v>1059</v>
      </c>
      <c r="I543" s="231">
        <v>0.66</v>
      </c>
    </row>
    <row r="544" spans="1:9" ht="25.5">
      <c r="A544" s="228" t="s">
        <v>43</v>
      </c>
      <c r="B544" s="228"/>
      <c r="C544" s="229" t="s">
        <v>1240</v>
      </c>
      <c r="D544" s="228" t="s">
        <v>31</v>
      </c>
      <c r="E544" s="228" t="s">
        <v>1241</v>
      </c>
      <c r="F544" s="230" t="s">
        <v>75</v>
      </c>
      <c r="G544" s="229" t="s">
        <v>27</v>
      </c>
      <c r="H544" s="229" t="s">
        <v>307</v>
      </c>
      <c r="I544" s="231">
        <v>0.68</v>
      </c>
    </row>
    <row r="545" spans="1:9" ht="25.5">
      <c r="A545" s="228" t="s">
        <v>43</v>
      </c>
      <c r="B545" s="228"/>
      <c r="C545" s="229" t="s">
        <v>1203</v>
      </c>
      <c r="D545" s="228" t="s">
        <v>31</v>
      </c>
      <c r="E545" s="228" t="s">
        <v>1204</v>
      </c>
      <c r="F545" s="230" t="s">
        <v>75</v>
      </c>
      <c r="G545" s="229" t="s">
        <v>27</v>
      </c>
      <c r="H545" s="229" t="s">
        <v>986</v>
      </c>
      <c r="I545" s="231">
        <v>7.63</v>
      </c>
    </row>
    <row r="546" spans="1:9">
      <c r="A546" s="232"/>
      <c r="B546" s="232"/>
      <c r="C546" s="232"/>
      <c r="D546" s="232"/>
      <c r="E546" s="232"/>
      <c r="F546" s="232" t="s">
        <v>814</v>
      </c>
      <c r="G546" s="232" t="s">
        <v>28</v>
      </c>
      <c r="H546" s="232" t="s">
        <v>815</v>
      </c>
      <c r="I546" s="232" t="s">
        <v>108</v>
      </c>
    </row>
    <row r="547" spans="1:9" ht="15" thickBot="1">
      <c r="A547" s="232"/>
      <c r="B547" s="232"/>
      <c r="C547" s="232"/>
      <c r="D547" s="232"/>
      <c r="E547" s="232"/>
      <c r="F547" s="342" t="s">
        <v>816</v>
      </c>
      <c r="G547" s="342"/>
      <c r="H547" s="342" t="s">
        <v>436</v>
      </c>
      <c r="I547" s="342"/>
    </row>
    <row r="548" spans="1:9" ht="15" thickTop="1">
      <c r="A548" s="233"/>
      <c r="B548" s="233"/>
      <c r="C548" s="233"/>
      <c r="D548" s="233"/>
      <c r="E548" s="233"/>
      <c r="F548" s="233"/>
      <c r="G548" s="233"/>
      <c r="H548" s="233"/>
      <c r="I548" s="233"/>
    </row>
    <row r="549" spans="1:9">
      <c r="A549" s="225"/>
      <c r="B549" s="225" t="s">
        <v>2</v>
      </c>
      <c r="C549" s="226" t="s">
        <v>16</v>
      </c>
      <c r="D549" s="225" t="s">
        <v>17</v>
      </c>
      <c r="E549" s="225" t="s">
        <v>1</v>
      </c>
      <c r="F549" s="227" t="s">
        <v>18</v>
      </c>
      <c r="G549" s="226" t="s">
        <v>19</v>
      </c>
      <c r="H549" s="226" t="s">
        <v>20</v>
      </c>
      <c r="I549" s="226" t="s">
        <v>21</v>
      </c>
    </row>
    <row r="550" spans="1:9">
      <c r="A550" s="228" t="s">
        <v>22</v>
      </c>
      <c r="B550" s="228" t="s">
        <v>1245</v>
      </c>
      <c r="C550" s="229" t="s">
        <v>1207</v>
      </c>
      <c r="D550" s="228" t="s">
        <v>330</v>
      </c>
      <c r="E550" s="228" t="s">
        <v>673</v>
      </c>
      <c r="F550" s="230" t="s">
        <v>75</v>
      </c>
      <c r="G550" s="229">
        <v>1</v>
      </c>
      <c r="H550" s="229" t="s">
        <v>1208</v>
      </c>
      <c r="I550" s="229" t="s">
        <v>1208</v>
      </c>
    </row>
    <row r="551" spans="1:9" ht="25.5">
      <c r="A551" s="228" t="s">
        <v>43</v>
      </c>
      <c r="B551" s="228"/>
      <c r="C551" s="229" t="s">
        <v>1209</v>
      </c>
      <c r="D551" s="228" t="s">
        <v>330</v>
      </c>
      <c r="E551" s="228" t="s">
        <v>1210</v>
      </c>
      <c r="F551" s="230" t="s">
        <v>75</v>
      </c>
      <c r="G551" s="229" t="s">
        <v>27</v>
      </c>
      <c r="H551" s="229" t="s">
        <v>1208</v>
      </c>
      <c r="I551" s="231">
        <v>106.63</v>
      </c>
    </row>
    <row r="552" spans="1:9">
      <c r="A552" s="232"/>
      <c r="B552" s="232"/>
      <c r="C552" s="232"/>
      <c r="D552" s="232"/>
      <c r="E552" s="232"/>
      <c r="F552" s="232" t="s">
        <v>814</v>
      </c>
      <c r="G552" s="232" t="s">
        <v>28</v>
      </c>
      <c r="H552" s="232" t="s">
        <v>815</v>
      </c>
      <c r="I552" s="232" t="s">
        <v>28</v>
      </c>
    </row>
    <row r="553" spans="1:9" ht="15" thickBot="1">
      <c r="A553" s="232"/>
      <c r="B553" s="232"/>
      <c r="C553" s="232"/>
      <c r="D553" s="232"/>
      <c r="E553" s="232"/>
      <c r="F553" s="342" t="s">
        <v>816</v>
      </c>
      <c r="G553" s="342"/>
      <c r="H553" s="342" t="s">
        <v>1211</v>
      </c>
      <c r="I553" s="342"/>
    </row>
    <row r="554" spans="1:9" ht="15" thickTop="1">
      <c r="A554" s="233"/>
      <c r="B554" s="233"/>
      <c r="C554" s="233"/>
      <c r="D554" s="233"/>
      <c r="E554" s="233"/>
      <c r="F554" s="233"/>
      <c r="G554" s="233"/>
      <c r="H554" s="233"/>
      <c r="I554" s="233"/>
    </row>
    <row r="555" spans="1:9">
      <c r="A555" s="225"/>
      <c r="B555" s="225" t="s">
        <v>2</v>
      </c>
      <c r="C555" s="226" t="s">
        <v>16</v>
      </c>
      <c r="D555" s="225" t="s">
        <v>17</v>
      </c>
      <c r="E555" s="225" t="s">
        <v>1</v>
      </c>
      <c r="F555" s="227" t="s">
        <v>18</v>
      </c>
      <c r="G555" s="226" t="s">
        <v>19</v>
      </c>
      <c r="H555" s="226" t="s">
        <v>20</v>
      </c>
      <c r="I555" s="226" t="s">
        <v>21</v>
      </c>
    </row>
    <row r="556" spans="1:9">
      <c r="A556" s="228" t="s">
        <v>22</v>
      </c>
      <c r="B556" s="228" t="s">
        <v>1246</v>
      </c>
      <c r="C556" s="229" t="s">
        <v>1247</v>
      </c>
      <c r="D556" s="228" t="s">
        <v>333</v>
      </c>
      <c r="E556" s="228" t="s">
        <v>687</v>
      </c>
      <c r="F556" s="230" t="s">
        <v>25</v>
      </c>
      <c r="G556" s="229">
        <v>1</v>
      </c>
      <c r="H556" s="229" t="s">
        <v>1248</v>
      </c>
      <c r="I556" s="229" t="s">
        <v>1248</v>
      </c>
    </row>
    <row r="557" spans="1:9" ht="25.5">
      <c r="A557" s="228" t="s">
        <v>26</v>
      </c>
      <c r="B557" s="228"/>
      <c r="C557" s="229" t="s">
        <v>862</v>
      </c>
      <c r="D557" s="228" t="s">
        <v>333</v>
      </c>
      <c r="E557" s="228" t="s">
        <v>863</v>
      </c>
      <c r="F557" s="230" t="s">
        <v>161</v>
      </c>
      <c r="G557" s="229" t="s">
        <v>151</v>
      </c>
      <c r="H557" s="229" t="s">
        <v>314</v>
      </c>
      <c r="I557" s="231">
        <v>7.59</v>
      </c>
    </row>
    <row r="558" spans="1:9" ht="25.5">
      <c r="A558" s="228" t="s">
        <v>26</v>
      </c>
      <c r="B558" s="228"/>
      <c r="C558" s="229" t="s">
        <v>864</v>
      </c>
      <c r="D558" s="228" t="s">
        <v>333</v>
      </c>
      <c r="E558" s="228" t="s">
        <v>865</v>
      </c>
      <c r="F558" s="230" t="s">
        <v>161</v>
      </c>
      <c r="G558" s="229" t="s">
        <v>42</v>
      </c>
      <c r="H558" s="229" t="s">
        <v>866</v>
      </c>
      <c r="I558" s="231">
        <v>4.88</v>
      </c>
    </row>
    <row r="559" spans="1:9" ht="25.5">
      <c r="A559" s="228" t="s">
        <v>26</v>
      </c>
      <c r="B559" s="228"/>
      <c r="C559" s="229" t="s">
        <v>1025</v>
      </c>
      <c r="D559" s="228" t="s">
        <v>333</v>
      </c>
      <c r="E559" s="228" t="s">
        <v>1026</v>
      </c>
      <c r="F559" s="230" t="s">
        <v>161</v>
      </c>
      <c r="G559" s="229" t="s">
        <v>477</v>
      </c>
      <c r="H559" s="229" t="s">
        <v>1027</v>
      </c>
      <c r="I559" s="231">
        <v>19.36</v>
      </c>
    </row>
    <row r="560" spans="1:9" ht="38.25">
      <c r="A560" s="228" t="s">
        <v>26</v>
      </c>
      <c r="B560" s="228"/>
      <c r="C560" s="229" t="s">
        <v>1215</v>
      </c>
      <c r="D560" s="228" t="s">
        <v>31</v>
      </c>
      <c r="E560" s="228" t="s">
        <v>1216</v>
      </c>
      <c r="F560" s="230" t="s">
        <v>35</v>
      </c>
      <c r="G560" s="229" t="s">
        <v>485</v>
      </c>
      <c r="H560" s="229" t="s">
        <v>1217</v>
      </c>
      <c r="I560" s="231">
        <v>5.59</v>
      </c>
    </row>
    <row r="561" spans="1:9" ht="25.5">
      <c r="A561" s="228" t="s">
        <v>43</v>
      </c>
      <c r="B561" s="228"/>
      <c r="C561" s="229" t="s">
        <v>1249</v>
      </c>
      <c r="D561" s="228" t="s">
        <v>333</v>
      </c>
      <c r="E561" s="228" t="s">
        <v>1250</v>
      </c>
      <c r="F561" s="230" t="s">
        <v>25</v>
      </c>
      <c r="G561" s="229" t="s">
        <v>27</v>
      </c>
      <c r="H561" s="229" t="s">
        <v>1251</v>
      </c>
      <c r="I561" s="231">
        <v>391.94</v>
      </c>
    </row>
    <row r="562" spans="1:9" ht="25.5">
      <c r="A562" s="228" t="s">
        <v>43</v>
      </c>
      <c r="B562" s="228"/>
      <c r="C562" s="229" t="s">
        <v>126</v>
      </c>
      <c r="D562" s="228" t="s">
        <v>31</v>
      </c>
      <c r="E562" s="228" t="s">
        <v>127</v>
      </c>
      <c r="F562" s="230" t="s">
        <v>39</v>
      </c>
      <c r="G562" s="229" t="s">
        <v>477</v>
      </c>
      <c r="H562" s="229" t="s">
        <v>867</v>
      </c>
      <c r="I562" s="231">
        <v>109.44</v>
      </c>
    </row>
    <row r="563" spans="1:9" ht="25.5">
      <c r="A563" s="228" t="s">
        <v>43</v>
      </c>
      <c r="B563" s="228"/>
      <c r="C563" s="229" t="s">
        <v>131</v>
      </c>
      <c r="D563" s="228" t="s">
        <v>31</v>
      </c>
      <c r="E563" s="228" t="s">
        <v>132</v>
      </c>
      <c r="F563" s="230" t="s">
        <v>39</v>
      </c>
      <c r="G563" s="229" t="s">
        <v>42</v>
      </c>
      <c r="H563" s="229" t="s">
        <v>867</v>
      </c>
      <c r="I563" s="231">
        <v>27.36</v>
      </c>
    </row>
    <row r="564" spans="1:9" ht="25.5">
      <c r="A564" s="228" t="s">
        <v>43</v>
      </c>
      <c r="B564" s="228"/>
      <c r="C564" s="229" t="s">
        <v>133</v>
      </c>
      <c r="D564" s="228" t="s">
        <v>31</v>
      </c>
      <c r="E564" s="228" t="s">
        <v>868</v>
      </c>
      <c r="F564" s="230" t="s">
        <v>39</v>
      </c>
      <c r="G564" s="229" t="s">
        <v>151</v>
      </c>
      <c r="H564" s="229" t="s">
        <v>869</v>
      </c>
      <c r="I564" s="231">
        <v>29.16</v>
      </c>
    </row>
    <row r="565" spans="1:9">
      <c r="A565" s="232"/>
      <c r="B565" s="232"/>
      <c r="C565" s="232"/>
      <c r="D565" s="232"/>
      <c r="E565" s="232"/>
      <c r="F565" s="232" t="s">
        <v>814</v>
      </c>
      <c r="G565" s="232" t="s">
        <v>28</v>
      </c>
      <c r="H565" s="232" t="s">
        <v>815</v>
      </c>
      <c r="I565" s="232" t="s">
        <v>1252</v>
      </c>
    </row>
    <row r="566" spans="1:9" ht="15" thickBot="1">
      <c r="A566" s="232"/>
      <c r="B566" s="232"/>
      <c r="C566" s="232"/>
      <c r="D566" s="232"/>
      <c r="E566" s="232"/>
      <c r="F566" s="342" t="s">
        <v>816</v>
      </c>
      <c r="G566" s="342"/>
      <c r="H566" s="342" t="s">
        <v>1253</v>
      </c>
      <c r="I566" s="342"/>
    </row>
    <row r="567" spans="1:9" ht="15" thickTop="1">
      <c r="A567" s="233"/>
      <c r="B567" s="233"/>
      <c r="C567" s="233"/>
      <c r="D567" s="233"/>
      <c r="E567" s="233"/>
      <c r="F567" s="233"/>
      <c r="G567" s="233"/>
      <c r="H567" s="233"/>
      <c r="I567" s="233"/>
    </row>
    <row r="568" spans="1:9">
      <c r="A568" s="225"/>
      <c r="B568" s="225" t="s">
        <v>2</v>
      </c>
      <c r="C568" s="226" t="s">
        <v>16</v>
      </c>
      <c r="D568" s="225" t="s">
        <v>17</v>
      </c>
      <c r="E568" s="225" t="s">
        <v>1</v>
      </c>
      <c r="F568" s="227" t="s">
        <v>18</v>
      </c>
      <c r="G568" s="226" t="s">
        <v>19</v>
      </c>
      <c r="H568" s="226" t="s">
        <v>20</v>
      </c>
      <c r="I568" s="226" t="s">
        <v>21</v>
      </c>
    </row>
    <row r="569" spans="1:9">
      <c r="A569" s="228" t="s">
        <v>22</v>
      </c>
      <c r="B569" s="228" t="s">
        <v>1254</v>
      </c>
      <c r="C569" s="229" t="s">
        <v>1255</v>
      </c>
      <c r="D569" s="228" t="s">
        <v>333</v>
      </c>
      <c r="E569" s="228" t="s">
        <v>696</v>
      </c>
      <c r="F569" s="230" t="s">
        <v>25</v>
      </c>
      <c r="G569" s="229">
        <v>1</v>
      </c>
      <c r="H569" s="229" t="s">
        <v>1256</v>
      </c>
      <c r="I569" s="229" t="s">
        <v>1256</v>
      </c>
    </row>
    <row r="570" spans="1:9" ht="25.5">
      <c r="A570" s="228" t="s">
        <v>26</v>
      </c>
      <c r="B570" s="228"/>
      <c r="C570" s="229" t="s">
        <v>862</v>
      </c>
      <c r="D570" s="228" t="s">
        <v>333</v>
      </c>
      <c r="E570" s="228" t="s">
        <v>863</v>
      </c>
      <c r="F570" s="230" t="s">
        <v>161</v>
      </c>
      <c r="G570" s="229" t="s">
        <v>404</v>
      </c>
      <c r="H570" s="229" t="s">
        <v>314</v>
      </c>
      <c r="I570" s="231">
        <v>1.77</v>
      </c>
    </row>
    <row r="571" spans="1:9" ht="25.5">
      <c r="A571" s="228" t="s">
        <v>26</v>
      </c>
      <c r="B571" s="228"/>
      <c r="C571" s="229" t="s">
        <v>1025</v>
      </c>
      <c r="D571" s="228" t="s">
        <v>333</v>
      </c>
      <c r="E571" s="228" t="s">
        <v>1026</v>
      </c>
      <c r="F571" s="230" t="s">
        <v>161</v>
      </c>
      <c r="G571" s="229" t="s">
        <v>404</v>
      </c>
      <c r="H571" s="229" t="s">
        <v>1027</v>
      </c>
      <c r="I571" s="231">
        <v>1.69</v>
      </c>
    </row>
    <row r="572" spans="1:9" ht="25.5">
      <c r="A572" s="228" t="s">
        <v>43</v>
      </c>
      <c r="B572" s="228"/>
      <c r="C572" s="229" t="s">
        <v>1257</v>
      </c>
      <c r="D572" s="228" t="s">
        <v>333</v>
      </c>
      <c r="E572" s="228" t="s">
        <v>1258</v>
      </c>
      <c r="F572" s="230" t="s">
        <v>25</v>
      </c>
      <c r="G572" s="229" t="s">
        <v>27</v>
      </c>
      <c r="H572" s="229" t="s">
        <v>1259</v>
      </c>
      <c r="I572" s="231">
        <v>21.52</v>
      </c>
    </row>
    <row r="573" spans="1:9" ht="25.5">
      <c r="A573" s="228" t="s">
        <v>43</v>
      </c>
      <c r="B573" s="228"/>
      <c r="C573" s="229" t="s">
        <v>460</v>
      </c>
      <c r="D573" s="228" t="s">
        <v>31</v>
      </c>
      <c r="E573" s="228" t="s">
        <v>461</v>
      </c>
      <c r="F573" s="230" t="s">
        <v>75</v>
      </c>
      <c r="G573" s="229" t="s">
        <v>27</v>
      </c>
      <c r="H573" s="229" t="s">
        <v>1260</v>
      </c>
      <c r="I573" s="231">
        <v>1.61</v>
      </c>
    </row>
    <row r="574" spans="1:9" ht="25.5">
      <c r="A574" s="228" t="s">
        <v>43</v>
      </c>
      <c r="B574" s="228"/>
      <c r="C574" s="229" t="s">
        <v>126</v>
      </c>
      <c r="D574" s="228" t="s">
        <v>31</v>
      </c>
      <c r="E574" s="228" t="s">
        <v>127</v>
      </c>
      <c r="F574" s="230" t="s">
        <v>39</v>
      </c>
      <c r="G574" s="229" t="s">
        <v>404</v>
      </c>
      <c r="H574" s="229" t="s">
        <v>867</v>
      </c>
      <c r="I574" s="231">
        <v>9.57</v>
      </c>
    </row>
    <row r="575" spans="1:9" ht="25.5">
      <c r="A575" s="228" t="s">
        <v>43</v>
      </c>
      <c r="B575" s="228"/>
      <c r="C575" s="229" t="s">
        <v>133</v>
      </c>
      <c r="D575" s="228" t="s">
        <v>31</v>
      </c>
      <c r="E575" s="228" t="s">
        <v>868</v>
      </c>
      <c r="F575" s="230" t="s">
        <v>39</v>
      </c>
      <c r="G575" s="229" t="s">
        <v>404</v>
      </c>
      <c r="H575" s="229" t="s">
        <v>869</v>
      </c>
      <c r="I575" s="231">
        <v>6.8</v>
      </c>
    </row>
    <row r="576" spans="1:9">
      <c r="A576" s="232"/>
      <c r="B576" s="232"/>
      <c r="C576" s="232"/>
      <c r="D576" s="232"/>
      <c r="E576" s="232"/>
      <c r="F576" s="232" t="s">
        <v>814</v>
      </c>
      <c r="G576" s="232" t="s">
        <v>28</v>
      </c>
      <c r="H576" s="232" t="s">
        <v>815</v>
      </c>
      <c r="I576" s="232" t="s">
        <v>1261</v>
      </c>
    </row>
    <row r="577" spans="1:9" ht="15" thickBot="1">
      <c r="A577" s="232"/>
      <c r="B577" s="232"/>
      <c r="C577" s="232"/>
      <c r="D577" s="232"/>
      <c r="E577" s="232"/>
      <c r="F577" s="342" t="s">
        <v>816</v>
      </c>
      <c r="G577" s="342"/>
      <c r="H577" s="342" t="s">
        <v>1262</v>
      </c>
      <c r="I577" s="342"/>
    </row>
    <row r="578" spans="1:9" ht="15" thickTop="1">
      <c r="A578" s="233"/>
      <c r="B578" s="233"/>
      <c r="C578" s="233"/>
      <c r="D578" s="233"/>
      <c r="E578" s="233"/>
      <c r="F578" s="233"/>
      <c r="G578" s="233"/>
      <c r="H578" s="233"/>
      <c r="I578" s="233"/>
    </row>
    <row r="579" spans="1:9">
      <c r="A579" s="225"/>
      <c r="B579" s="225" t="s">
        <v>2</v>
      </c>
      <c r="C579" s="226" t="s">
        <v>16</v>
      </c>
      <c r="D579" s="225" t="s">
        <v>17</v>
      </c>
      <c r="E579" s="225" t="s">
        <v>1</v>
      </c>
      <c r="F579" s="227" t="s">
        <v>18</v>
      </c>
      <c r="G579" s="226" t="s">
        <v>19</v>
      </c>
      <c r="H579" s="226" t="s">
        <v>20</v>
      </c>
      <c r="I579" s="226" t="s">
        <v>21</v>
      </c>
    </row>
    <row r="580" spans="1:9" ht="25.5">
      <c r="A580" s="228" t="s">
        <v>22</v>
      </c>
      <c r="B580" s="228" t="s">
        <v>1263</v>
      </c>
      <c r="C580" s="229" t="s">
        <v>141</v>
      </c>
      <c r="D580" s="228" t="s">
        <v>31</v>
      </c>
      <c r="E580" s="228" t="s">
        <v>142</v>
      </c>
      <c r="F580" s="230" t="s">
        <v>75</v>
      </c>
      <c r="G580" s="229">
        <v>1</v>
      </c>
      <c r="H580" s="229" t="s">
        <v>1264</v>
      </c>
      <c r="I580" s="229" t="s">
        <v>1264</v>
      </c>
    </row>
    <row r="581" spans="1:9" ht="38.25">
      <c r="A581" s="228" t="s">
        <v>26</v>
      </c>
      <c r="B581" s="228"/>
      <c r="C581" s="229" t="s">
        <v>148</v>
      </c>
      <c r="D581" s="228" t="s">
        <v>31</v>
      </c>
      <c r="E581" s="228" t="s">
        <v>149</v>
      </c>
      <c r="F581" s="230" t="s">
        <v>75</v>
      </c>
      <c r="G581" s="229" t="s">
        <v>27</v>
      </c>
      <c r="H581" s="229" t="s">
        <v>502</v>
      </c>
      <c r="I581" s="231">
        <v>5.65</v>
      </c>
    </row>
    <row r="582" spans="1:9" ht="25.5">
      <c r="A582" s="228" t="s">
        <v>26</v>
      </c>
      <c r="B582" s="228"/>
      <c r="C582" s="229" t="s">
        <v>159</v>
      </c>
      <c r="D582" s="228" t="s">
        <v>31</v>
      </c>
      <c r="E582" s="228" t="s">
        <v>160</v>
      </c>
      <c r="F582" s="230" t="s">
        <v>75</v>
      </c>
      <c r="G582" s="229" t="s">
        <v>27</v>
      </c>
      <c r="H582" s="229" t="s">
        <v>1265</v>
      </c>
      <c r="I582" s="231">
        <v>13.76</v>
      </c>
    </row>
    <row r="583" spans="1:9">
      <c r="A583" s="232"/>
      <c r="B583" s="232"/>
      <c r="C583" s="232"/>
      <c r="D583" s="232"/>
      <c r="E583" s="232"/>
      <c r="F583" s="232" t="s">
        <v>814</v>
      </c>
      <c r="G583" s="232" t="s">
        <v>28</v>
      </c>
      <c r="H583" s="232" t="s">
        <v>815</v>
      </c>
      <c r="I583" s="232" t="s">
        <v>503</v>
      </c>
    </row>
    <row r="584" spans="1:9" ht="15" thickBot="1">
      <c r="A584" s="232"/>
      <c r="B584" s="232"/>
      <c r="C584" s="232"/>
      <c r="D584" s="232"/>
      <c r="E584" s="232"/>
      <c r="F584" s="342" t="s">
        <v>816</v>
      </c>
      <c r="G584" s="342"/>
      <c r="H584" s="342" t="s">
        <v>1266</v>
      </c>
      <c r="I584" s="342"/>
    </row>
    <row r="585" spans="1:9" ht="15" thickTop="1">
      <c r="A585" s="233"/>
      <c r="B585" s="233"/>
      <c r="C585" s="233"/>
      <c r="D585" s="233"/>
      <c r="E585" s="233"/>
      <c r="F585" s="233"/>
      <c r="G585" s="233"/>
      <c r="H585" s="233"/>
      <c r="I585" s="233"/>
    </row>
    <row r="586" spans="1:9">
      <c r="A586" s="225"/>
      <c r="B586" s="225" t="s">
        <v>2</v>
      </c>
      <c r="C586" s="226" t="s">
        <v>16</v>
      </c>
      <c r="D586" s="225" t="s">
        <v>17</v>
      </c>
      <c r="E586" s="225" t="s">
        <v>1</v>
      </c>
      <c r="F586" s="227" t="s">
        <v>18</v>
      </c>
      <c r="G586" s="226" t="s">
        <v>19</v>
      </c>
      <c r="H586" s="226" t="s">
        <v>20</v>
      </c>
      <c r="I586" s="226" t="s">
        <v>21</v>
      </c>
    </row>
    <row r="587" spans="1:9">
      <c r="A587" s="228" t="s">
        <v>22</v>
      </c>
      <c r="B587" s="228" t="s">
        <v>1267</v>
      </c>
      <c r="C587" s="229" t="s">
        <v>1268</v>
      </c>
      <c r="D587" s="228" t="s">
        <v>333</v>
      </c>
      <c r="E587" s="228" t="s">
        <v>698</v>
      </c>
      <c r="F587" s="230" t="s">
        <v>25</v>
      </c>
      <c r="G587" s="229">
        <v>1</v>
      </c>
      <c r="H587" s="229" t="s">
        <v>1269</v>
      </c>
      <c r="I587" s="229" t="s">
        <v>1269</v>
      </c>
    </row>
    <row r="588" spans="1:9" ht="25.5">
      <c r="A588" s="228" t="s">
        <v>26</v>
      </c>
      <c r="B588" s="228"/>
      <c r="C588" s="229" t="s">
        <v>862</v>
      </c>
      <c r="D588" s="228" t="s">
        <v>333</v>
      </c>
      <c r="E588" s="228" t="s">
        <v>863</v>
      </c>
      <c r="F588" s="230" t="s">
        <v>161</v>
      </c>
      <c r="G588" s="229" t="s">
        <v>404</v>
      </c>
      <c r="H588" s="229" t="s">
        <v>314</v>
      </c>
      <c r="I588" s="231">
        <v>1.77</v>
      </c>
    </row>
    <row r="589" spans="1:9" ht="25.5">
      <c r="A589" s="228" t="s">
        <v>26</v>
      </c>
      <c r="B589" s="228"/>
      <c r="C589" s="229" t="s">
        <v>1025</v>
      </c>
      <c r="D589" s="228" t="s">
        <v>333</v>
      </c>
      <c r="E589" s="228" t="s">
        <v>1026</v>
      </c>
      <c r="F589" s="230" t="s">
        <v>161</v>
      </c>
      <c r="G589" s="229" t="s">
        <v>404</v>
      </c>
      <c r="H589" s="229" t="s">
        <v>1027</v>
      </c>
      <c r="I589" s="231">
        <v>1.69</v>
      </c>
    </row>
    <row r="590" spans="1:9" ht="25.5">
      <c r="A590" s="228" t="s">
        <v>43</v>
      </c>
      <c r="B590" s="228"/>
      <c r="C590" s="229" t="s">
        <v>1099</v>
      </c>
      <c r="D590" s="228" t="s">
        <v>333</v>
      </c>
      <c r="E590" s="228" t="s">
        <v>1100</v>
      </c>
      <c r="F590" s="230" t="s">
        <v>25</v>
      </c>
      <c r="G590" s="229" t="s">
        <v>27</v>
      </c>
      <c r="H590" s="229" t="s">
        <v>1098</v>
      </c>
      <c r="I590" s="231">
        <v>5.9</v>
      </c>
    </row>
    <row r="591" spans="1:9" ht="25.5">
      <c r="A591" s="228" t="s">
        <v>43</v>
      </c>
      <c r="B591" s="228"/>
      <c r="C591" s="229" t="s">
        <v>1270</v>
      </c>
      <c r="D591" s="228" t="s">
        <v>333</v>
      </c>
      <c r="E591" s="228" t="s">
        <v>1271</v>
      </c>
      <c r="F591" s="230" t="s">
        <v>25</v>
      </c>
      <c r="G591" s="229" t="s">
        <v>27</v>
      </c>
      <c r="H591" s="229" t="s">
        <v>1272</v>
      </c>
      <c r="I591" s="231">
        <v>19.62</v>
      </c>
    </row>
    <row r="592" spans="1:9" ht="25.5">
      <c r="A592" s="228" t="s">
        <v>43</v>
      </c>
      <c r="B592" s="228"/>
      <c r="C592" s="229" t="s">
        <v>126</v>
      </c>
      <c r="D592" s="228" t="s">
        <v>31</v>
      </c>
      <c r="E592" s="228" t="s">
        <v>127</v>
      </c>
      <c r="F592" s="230" t="s">
        <v>39</v>
      </c>
      <c r="G592" s="229" t="s">
        <v>404</v>
      </c>
      <c r="H592" s="229" t="s">
        <v>867</v>
      </c>
      <c r="I592" s="231">
        <v>9.57</v>
      </c>
    </row>
    <row r="593" spans="1:9" ht="25.5">
      <c r="A593" s="228" t="s">
        <v>43</v>
      </c>
      <c r="B593" s="228"/>
      <c r="C593" s="229" t="s">
        <v>133</v>
      </c>
      <c r="D593" s="228" t="s">
        <v>31</v>
      </c>
      <c r="E593" s="228" t="s">
        <v>868</v>
      </c>
      <c r="F593" s="230" t="s">
        <v>39</v>
      </c>
      <c r="G593" s="229" t="s">
        <v>404</v>
      </c>
      <c r="H593" s="229" t="s">
        <v>869</v>
      </c>
      <c r="I593" s="231">
        <v>6.8</v>
      </c>
    </row>
    <row r="594" spans="1:9">
      <c r="A594" s="232"/>
      <c r="B594" s="232"/>
      <c r="C594" s="232"/>
      <c r="D594" s="232"/>
      <c r="E594" s="232"/>
      <c r="F594" s="232" t="s">
        <v>814</v>
      </c>
      <c r="G594" s="232" t="s">
        <v>28</v>
      </c>
      <c r="H594" s="232" t="s">
        <v>815</v>
      </c>
      <c r="I594" s="232" t="s">
        <v>1261</v>
      </c>
    </row>
    <row r="595" spans="1:9" ht="15" thickBot="1">
      <c r="A595" s="232"/>
      <c r="B595" s="232"/>
      <c r="C595" s="232"/>
      <c r="D595" s="232"/>
      <c r="E595" s="232"/>
      <c r="F595" s="342" t="s">
        <v>816</v>
      </c>
      <c r="G595" s="342"/>
      <c r="H595" s="342" t="s">
        <v>1273</v>
      </c>
      <c r="I595" s="342"/>
    </row>
    <row r="596" spans="1:9" ht="15" thickTop="1">
      <c r="A596" s="233"/>
      <c r="B596" s="233"/>
      <c r="C596" s="233"/>
      <c r="D596" s="233"/>
      <c r="E596" s="233"/>
      <c r="F596" s="233"/>
      <c r="G596" s="233"/>
      <c r="H596" s="233"/>
      <c r="I596" s="233"/>
    </row>
    <row r="597" spans="1:9">
      <c r="A597" s="225"/>
      <c r="B597" s="225" t="s">
        <v>2</v>
      </c>
      <c r="C597" s="226" t="s">
        <v>16</v>
      </c>
      <c r="D597" s="225" t="s">
        <v>17</v>
      </c>
      <c r="E597" s="225" t="s">
        <v>1</v>
      </c>
      <c r="F597" s="227" t="s">
        <v>18</v>
      </c>
      <c r="G597" s="226" t="s">
        <v>19</v>
      </c>
      <c r="H597" s="226" t="s">
        <v>20</v>
      </c>
      <c r="I597" s="226" t="s">
        <v>21</v>
      </c>
    </row>
    <row r="598" spans="1:9" ht="25.5">
      <c r="A598" s="228" t="s">
        <v>22</v>
      </c>
      <c r="B598" s="228" t="s">
        <v>1274</v>
      </c>
      <c r="C598" s="229" t="s">
        <v>1275</v>
      </c>
      <c r="D598" s="228" t="s">
        <v>31</v>
      </c>
      <c r="E598" s="228" t="s">
        <v>700</v>
      </c>
      <c r="F598" s="230" t="s">
        <v>75</v>
      </c>
      <c r="G598" s="229">
        <v>1</v>
      </c>
      <c r="H598" s="229" t="s">
        <v>1276</v>
      </c>
      <c r="I598" s="229" t="s">
        <v>1276</v>
      </c>
    </row>
    <row r="599" spans="1:9" ht="25.5">
      <c r="A599" s="228" t="s">
        <v>26</v>
      </c>
      <c r="B599" s="228"/>
      <c r="C599" s="229" t="s">
        <v>103</v>
      </c>
      <c r="D599" s="228" t="s">
        <v>31</v>
      </c>
      <c r="E599" s="228" t="s">
        <v>104</v>
      </c>
      <c r="F599" s="230" t="s">
        <v>39</v>
      </c>
      <c r="G599" s="229" t="s">
        <v>1277</v>
      </c>
      <c r="H599" s="229" t="s">
        <v>922</v>
      </c>
      <c r="I599" s="231">
        <v>3.03</v>
      </c>
    </row>
    <row r="600" spans="1:9" ht="25.5">
      <c r="A600" s="228" t="s">
        <v>26</v>
      </c>
      <c r="B600" s="228"/>
      <c r="C600" s="229" t="s">
        <v>112</v>
      </c>
      <c r="D600" s="228" t="s">
        <v>31</v>
      </c>
      <c r="E600" s="228" t="s">
        <v>113</v>
      </c>
      <c r="F600" s="230" t="s">
        <v>39</v>
      </c>
      <c r="G600" s="229" t="s">
        <v>1277</v>
      </c>
      <c r="H600" s="229" t="s">
        <v>1059</v>
      </c>
      <c r="I600" s="231">
        <v>3.9</v>
      </c>
    </row>
    <row r="601" spans="1:9" ht="25.5">
      <c r="A601" s="228" t="s">
        <v>43</v>
      </c>
      <c r="B601" s="228"/>
      <c r="C601" s="229" t="s">
        <v>1278</v>
      </c>
      <c r="D601" s="228" t="s">
        <v>31</v>
      </c>
      <c r="E601" s="228" t="s">
        <v>1279</v>
      </c>
      <c r="F601" s="230" t="s">
        <v>75</v>
      </c>
      <c r="G601" s="229" t="s">
        <v>27</v>
      </c>
      <c r="H601" s="229" t="s">
        <v>1280</v>
      </c>
      <c r="I601" s="231">
        <v>15.21</v>
      </c>
    </row>
    <row r="602" spans="1:9">
      <c r="A602" s="232"/>
      <c r="B602" s="232"/>
      <c r="C602" s="232"/>
      <c r="D602" s="232"/>
      <c r="E602" s="232"/>
      <c r="F602" s="232" t="s">
        <v>814</v>
      </c>
      <c r="G602" s="232" t="s">
        <v>28</v>
      </c>
      <c r="H602" s="232" t="s">
        <v>815</v>
      </c>
      <c r="I602" s="232" t="s">
        <v>1281</v>
      </c>
    </row>
    <row r="603" spans="1:9" ht="15" thickBot="1">
      <c r="A603" s="232"/>
      <c r="B603" s="232"/>
      <c r="C603" s="232"/>
      <c r="D603" s="232"/>
      <c r="E603" s="232"/>
      <c r="F603" s="342" t="s">
        <v>816</v>
      </c>
      <c r="G603" s="342"/>
      <c r="H603" s="342" t="s">
        <v>1282</v>
      </c>
      <c r="I603" s="342"/>
    </row>
    <row r="604" spans="1:9" ht="15" thickTop="1">
      <c r="A604" s="233"/>
      <c r="B604" s="233"/>
      <c r="C604" s="233"/>
      <c r="D604" s="233"/>
      <c r="E604" s="233"/>
      <c r="F604" s="233"/>
      <c r="G604" s="233"/>
      <c r="H604" s="233"/>
      <c r="I604" s="233"/>
    </row>
    <row r="605" spans="1:9">
      <c r="A605" s="225"/>
      <c r="B605" s="225" t="s">
        <v>2</v>
      </c>
      <c r="C605" s="226" t="s">
        <v>16</v>
      </c>
      <c r="D605" s="225" t="s">
        <v>17</v>
      </c>
      <c r="E605" s="225" t="s">
        <v>1</v>
      </c>
      <c r="F605" s="227" t="s">
        <v>18</v>
      </c>
      <c r="G605" s="226" t="s">
        <v>19</v>
      </c>
      <c r="H605" s="226" t="s">
        <v>20</v>
      </c>
      <c r="I605" s="226" t="s">
        <v>21</v>
      </c>
    </row>
    <row r="606" spans="1:9" ht="25.5">
      <c r="A606" s="228" t="s">
        <v>22</v>
      </c>
      <c r="B606" s="228" t="s">
        <v>1283</v>
      </c>
      <c r="C606" s="229" t="s">
        <v>473</v>
      </c>
      <c r="D606" s="228" t="s">
        <v>31</v>
      </c>
      <c r="E606" s="228" t="s">
        <v>375</v>
      </c>
      <c r="F606" s="230" t="s">
        <v>75</v>
      </c>
      <c r="G606" s="229">
        <v>1</v>
      </c>
      <c r="H606" s="229" t="s">
        <v>1284</v>
      </c>
      <c r="I606" s="229" t="s">
        <v>1284</v>
      </c>
    </row>
    <row r="607" spans="1:9" ht="38.25">
      <c r="A607" s="228" t="s">
        <v>26</v>
      </c>
      <c r="B607" s="228"/>
      <c r="C607" s="229" t="s">
        <v>148</v>
      </c>
      <c r="D607" s="228" t="s">
        <v>31</v>
      </c>
      <c r="E607" s="228" t="s">
        <v>149</v>
      </c>
      <c r="F607" s="230" t="s">
        <v>75</v>
      </c>
      <c r="G607" s="229" t="s">
        <v>27</v>
      </c>
      <c r="H607" s="229" t="s">
        <v>502</v>
      </c>
      <c r="I607" s="231">
        <v>5.65</v>
      </c>
    </row>
    <row r="608" spans="1:9" ht="25.5">
      <c r="A608" s="228" t="s">
        <v>26</v>
      </c>
      <c r="B608" s="228"/>
      <c r="C608" s="229" t="s">
        <v>474</v>
      </c>
      <c r="D608" s="228" t="s">
        <v>31</v>
      </c>
      <c r="E608" s="228" t="s">
        <v>475</v>
      </c>
      <c r="F608" s="230" t="s">
        <v>75</v>
      </c>
      <c r="G608" s="229" t="s">
        <v>27</v>
      </c>
      <c r="H608" s="229" t="s">
        <v>1285</v>
      </c>
      <c r="I608" s="231">
        <v>12.72</v>
      </c>
    </row>
    <row r="609" spans="1:9">
      <c r="A609" s="232"/>
      <c r="B609" s="232"/>
      <c r="C609" s="232"/>
      <c r="D609" s="232"/>
      <c r="E609" s="232"/>
      <c r="F609" s="232" t="s">
        <v>814</v>
      </c>
      <c r="G609" s="232" t="s">
        <v>28</v>
      </c>
      <c r="H609" s="232" t="s">
        <v>815</v>
      </c>
      <c r="I609" s="232" t="s">
        <v>1286</v>
      </c>
    </row>
    <row r="610" spans="1:9" ht="15" thickBot="1">
      <c r="A610" s="232"/>
      <c r="B610" s="232"/>
      <c r="C610" s="232"/>
      <c r="D610" s="232"/>
      <c r="E610" s="232"/>
      <c r="F610" s="342" t="s">
        <v>816</v>
      </c>
      <c r="G610" s="342"/>
      <c r="H610" s="342" t="s">
        <v>1287</v>
      </c>
      <c r="I610" s="342"/>
    </row>
    <row r="611" spans="1:9" ht="15" thickTop="1">
      <c r="A611" s="233"/>
      <c r="B611" s="233"/>
      <c r="C611" s="233"/>
      <c r="D611" s="233"/>
      <c r="E611" s="233"/>
      <c r="F611" s="233"/>
      <c r="G611" s="233"/>
      <c r="H611" s="233"/>
      <c r="I611" s="233"/>
    </row>
    <row r="612" spans="1:9">
      <c r="A612" s="225"/>
      <c r="B612" s="225" t="s">
        <v>2</v>
      </c>
      <c r="C612" s="226" t="s">
        <v>16</v>
      </c>
      <c r="D612" s="225" t="s">
        <v>17</v>
      </c>
      <c r="E612" s="225" t="s">
        <v>1</v>
      </c>
      <c r="F612" s="227" t="s">
        <v>18</v>
      </c>
      <c r="G612" s="226" t="s">
        <v>19</v>
      </c>
      <c r="H612" s="226" t="s">
        <v>20</v>
      </c>
      <c r="I612" s="226" t="s">
        <v>21</v>
      </c>
    </row>
    <row r="613" spans="1:9" ht="25.5">
      <c r="A613" s="228" t="s">
        <v>22</v>
      </c>
      <c r="B613" s="228" t="s">
        <v>1288</v>
      </c>
      <c r="C613" s="229" t="s">
        <v>1289</v>
      </c>
      <c r="D613" s="228" t="s">
        <v>31</v>
      </c>
      <c r="E613" s="228" t="s">
        <v>702</v>
      </c>
      <c r="F613" s="230" t="s">
        <v>75</v>
      </c>
      <c r="G613" s="229">
        <v>1</v>
      </c>
      <c r="H613" s="229" t="s">
        <v>1290</v>
      </c>
      <c r="I613" s="229" t="s">
        <v>1290</v>
      </c>
    </row>
    <row r="614" spans="1:9" ht="38.25">
      <c r="A614" s="228" t="s">
        <v>26</v>
      </c>
      <c r="B614" s="228"/>
      <c r="C614" s="229" t="s">
        <v>148</v>
      </c>
      <c r="D614" s="228" t="s">
        <v>31</v>
      </c>
      <c r="E614" s="228" t="s">
        <v>149</v>
      </c>
      <c r="F614" s="230" t="s">
        <v>75</v>
      </c>
      <c r="G614" s="229" t="s">
        <v>27</v>
      </c>
      <c r="H614" s="229" t="s">
        <v>502</v>
      </c>
      <c r="I614" s="231">
        <v>5.65</v>
      </c>
    </row>
    <row r="615" spans="1:9" ht="25.5">
      <c r="A615" s="228" t="s">
        <v>26</v>
      </c>
      <c r="B615" s="228"/>
      <c r="C615" s="229" t="s">
        <v>1291</v>
      </c>
      <c r="D615" s="228" t="s">
        <v>31</v>
      </c>
      <c r="E615" s="228" t="s">
        <v>1292</v>
      </c>
      <c r="F615" s="230" t="s">
        <v>75</v>
      </c>
      <c r="G615" s="229" t="s">
        <v>27</v>
      </c>
      <c r="H615" s="229" t="s">
        <v>1293</v>
      </c>
      <c r="I615" s="231">
        <v>23.43</v>
      </c>
    </row>
    <row r="616" spans="1:9">
      <c r="A616" s="232"/>
      <c r="B616" s="232"/>
      <c r="C616" s="232"/>
      <c r="D616" s="232"/>
      <c r="E616" s="232"/>
      <c r="F616" s="232" t="s">
        <v>814</v>
      </c>
      <c r="G616" s="232" t="s">
        <v>28</v>
      </c>
      <c r="H616" s="232" t="s">
        <v>815</v>
      </c>
      <c r="I616" s="232" t="s">
        <v>1294</v>
      </c>
    </row>
    <row r="617" spans="1:9" ht="15" thickBot="1">
      <c r="A617" s="232"/>
      <c r="B617" s="232"/>
      <c r="C617" s="232"/>
      <c r="D617" s="232"/>
      <c r="E617" s="232"/>
      <c r="F617" s="342" t="s">
        <v>816</v>
      </c>
      <c r="G617" s="342"/>
      <c r="H617" s="342" t="s">
        <v>1295</v>
      </c>
      <c r="I617" s="342"/>
    </row>
    <row r="618" spans="1:9" ht="15" thickTop="1">
      <c r="A618" s="233"/>
      <c r="B618" s="233"/>
      <c r="C618" s="233"/>
      <c r="D618" s="233"/>
      <c r="E618" s="233"/>
      <c r="F618" s="233"/>
      <c r="G618" s="233"/>
      <c r="H618" s="233"/>
      <c r="I618" s="233"/>
    </row>
    <row r="619" spans="1:9">
      <c r="A619" s="225"/>
      <c r="B619" s="225" t="s">
        <v>2</v>
      </c>
      <c r="C619" s="226" t="s">
        <v>16</v>
      </c>
      <c r="D619" s="225" t="s">
        <v>17</v>
      </c>
      <c r="E619" s="225" t="s">
        <v>1</v>
      </c>
      <c r="F619" s="227" t="s">
        <v>18</v>
      </c>
      <c r="G619" s="226" t="s">
        <v>19</v>
      </c>
      <c r="H619" s="226" t="s">
        <v>20</v>
      </c>
      <c r="I619" s="226" t="s">
        <v>21</v>
      </c>
    </row>
    <row r="620" spans="1:9" ht="25.5">
      <c r="A620" s="228" t="s">
        <v>22</v>
      </c>
      <c r="B620" s="228" t="s">
        <v>1296</v>
      </c>
      <c r="C620" s="229" t="s">
        <v>1297</v>
      </c>
      <c r="D620" s="228" t="s">
        <v>31</v>
      </c>
      <c r="E620" s="228" t="s">
        <v>704</v>
      </c>
      <c r="F620" s="230" t="s">
        <v>75</v>
      </c>
      <c r="G620" s="229">
        <v>1</v>
      </c>
      <c r="H620" s="229" t="s">
        <v>1298</v>
      </c>
      <c r="I620" s="229" t="s">
        <v>1298</v>
      </c>
    </row>
    <row r="621" spans="1:9" ht="38.25">
      <c r="A621" s="228" t="s">
        <v>26</v>
      </c>
      <c r="B621" s="228"/>
      <c r="C621" s="229" t="s">
        <v>148</v>
      </c>
      <c r="D621" s="228" t="s">
        <v>31</v>
      </c>
      <c r="E621" s="228" t="s">
        <v>149</v>
      </c>
      <c r="F621" s="230" t="s">
        <v>75</v>
      </c>
      <c r="G621" s="229" t="s">
        <v>27</v>
      </c>
      <c r="H621" s="229" t="s">
        <v>502</v>
      </c>
      <c r="I621" s="231">
        <v>5.65</v>
      </c>
    </row>
    <row r="622" spans="1:9" ht="25.5">
      <c r="A622" s="228" t="s">
        <v>26</v>
      </c>
      <c r="B622" s="228"/>
      <c r="C622" s="229" t="s">
        <v>1299</v>
      </c>
      <c r="D622" s="228" t="s">
        <v>31</v>
      </c>
      <c r="E622" s="228" t="s">
        <v>1300</v>
      </c>
      <c r="F622" s="230" t="s">
        <v>75</v>
      </c>
      <c r="G622" s="229" t="s">
        <v>27</v>
      </c>
      <c r="H622" s="229" t="s">
        <v>1301</v>
      </c>
      <c r="I622" s="231">
        <v>34.14</v>
      </c>
    </row>
    <row r="623" spans="1:9">
      <c r="A623" s="232"/>
      <c r="B623" s="232"/>
      <c r="C623" s="232"/>
      <c r="D623" s="232"/>
      <c r="E623" s="232"/>
      <c r="F623" s="232" t="s">
        <v>814</v>
      </c>
      <c r="G623" s="232" t="s">
        <v>28</v>
      </c>
      <c r="H623" s="232" t="s">
        <v>815</v>
      </c>
      <c r="I623" s="232" t="s">
        <v>481</v>
      </c>
    </row>
    <row r="624" spans="1:9" ht="15" thickBot="1">
      <c r="A624" s="232"/>
      <c r="B624" s="232"/>
      <c r="C624" s="232"/>
      <c r="D624" s="232"/>
      <c r="E624" s="232"/>
      <c r="F624" s="342" t="s">
        <v>816</v>
      </c>
      <c r="G624" s="342"/>
      <c r="H624" s="342" t="s">
        <v>1302</v>
      </c>
      <c r="I624" s="342"/>
    </row>
    <row r="625" spans="1:9" ht="15" thickTop="1">
      <c r="A625" s="233"/>
      <c r="B625" s="233"/>
      <c r="C625" s="233"/>
      <c r="D625" s="233"/>
      <c r="E625" s="233"/>
      <c r="F625" s="233"/>
      <c r="G625" s="233"/>
      <c r="H625" s="233"/>
      <c r="I625" s="233"/>
    </row>
    <row r="626" spans="1:9">
      <c r="A626" s="225"/>
      <c r="B626" s="225" t="s">
        <v>2</v>
      </c>
      <c r="C626" s="226" t="s">
        <v>16</v>
      </c>
      <c r="D626" s="225" t="s">
        <v>17</v>
      </c>
      <c r="E626" s="225" t="s">
        <v>1</v>
      </c>
      <c r="F626" s="227" t="s">
        <v>18</v>
      </c>
      <c r="G626" s="226" t="s">
        <v>19</v>
      </c>
      <c r="H626" s="226" t="s">
        <v>20</v>
      </c>
      <c r="I626" s="226" t="s">
        <v>21</v>
      </c>
    </row>
    <row r="627" spans="1:9" ht="25.5">
      <c r="A627" s="228" t="s">
        <v>22</v>
      </c>
      <c r="B627" s="228" t="s">
        <v>1303</v>
      </c>
      <c r="C627" s="229" t="s">
        <v>1304</v>
      </c>
      <c r="D627" s="228" t="s">
        <v>541</v>
      </c>
      <c r="E627" s="228" t="s">
        <v>713</v>
      </c>
      <c r="F627" s="230" t="s">
        <v>25</v>
      </c>
      <c r="G627" s="229">
        <v>1</v>
      </c>
      <c r="H627" s="229" t="s">
        <v>1305</v>
      </c>
      <c r="I627" s="229" t="s">
        <v>1305</v>
      </c>
    </row>
    <row r="628" spans="1:9" ht="38.25">
      <c r="A628" s="228" t="s">
        <v>43</v>
      </c>
      <c r="B628" s="228"/>
      <c r="C628" s="229" t="s">
        <v>1306</v>
      </c>
      <c r="D628" s="228" t="s">
        <v>541</v>
      </c>
      <c r="E628" s="228" t="s">
        <v>1307</v>
      </c>
      <c r="F628" s="230" t="s">
        <v>25</v>
      </c>
      <c r="G628" s="229" t="s">
        <v>36</v>
      </c>
      <c r="H628" s="229" t="s">
        <v>497</v>
      </c>
      <c r="I628" s="231">
        <v>0.18</v>
      </c>
    </row>
    <row r="629" spans="1:9" ht="38.25">
      <c r="A629" s="228" t="s">
        <v>43</v>
      </c>
      <c r="B629" s="228"/>
      <c r="C629" s="229" t="s">
        <v>1308</v>
      </c>
      <c r="D629" s="228" t="s">
        <v>541</v>
      </c>
      <c r="E629" s="228" t="s">
        <v>1309</v>
      </c>
      <c r="F629" s="230" t="s">
        <v>161</v>
      </c>
      <c r="G629" s="229" t="s">
        <v>147</v>
      </c>
      <c r="H629" s="229" t="s">
        <v>884</v>
      </c>
      <c r="I629" s="231">
        <v>6</v>
      </c>
    </row>
    <row r="630" spans="1:9" ht="38.25">
      <c r="A630" s="228" t="s">
        <v>43</v>
      </c>
      <c r="B630" s="228"/>
      <c r="C630" s="229" t="s">
        <v>1310</v>
      </c>
      <c r="D630" s="228" t="s">
        <v>541</v>
      </c>
      <c r="E630" s="228" t="s">
        <v>1311</v>
      </c>
      <c r="F630" s="230" t="s">
        <v>161</v>
      </c>
      <c r="G630" s="229" t="s">
        <v>147</v>
      </c>
      <c r="H630" s="229" t="s">
        <v>1312</v>
      </c>
      <c r="I630" s="231">
        <v>8.75</v>
      </c>
    </row>
    <row r="631" spans="1:9" ht="38.25">
      <c r="A631" s="228" t="s">
        <v>43</v>
      </c>
      <c r="B631" s="228"/>
      <c r="C631" s="229" t="s">
        <v>1313</v>
      </c>
      <c r="D631" s="228" t="s">
        <v>541</v>
      </c>
      <c r="E631" s="228" t="s">
        <v>1314</v>
      </c>
      <c r="F631" s="230" t="s">
        <v>25</v>
      </c>
      <c r="G631" s="229" t="s">
        <v>27</v>
      </c>
      <c r="H631" s="229" t="s">
        <v>1315</v>
      </c>
      <c r="I631" s="231">
        <v>474.31</v>
      </c>
    </row>
    <row r="632" spans="1:9">
      <c r="A632" s="232"/>
      <c r="B632" s="232"/>
      <c r="C632" s="232"/>
      <c r="D632" s="232"/>
      <c r="E632" s="232"/>
      <c r="F632" s="232" t="s">
        <v>814</v>
      </c>
      <c r="G632" s="232" t="s">
        <v>28</v>
      </c>
      <c r="H632" s="232" t="s">
        <v>815</v>
      </c>
      <c r="I632" s="232" t="s">
        <v>433</v>
      </c>
    </row>
    <row r="633" spans="1:9" ht="15" thickBot="1">
      <c r="A633" s="232"/>
      <c r="B633" s="232"/>
      <c r="C633" s="232"/>
      <c r="D633" s="232"/>
      <c r="E633" s="232"/>
      <c r="F633" s="342" t="s">
        <v>816</v>
      </c>
      <c r="G633" s="342"/>
      <c r="H633" s="342" t="s">
        <v>1316</v>
      </c>
      <c r="I633" s="342"/>
    </row>
    <row r="634" spans="1:9" ht="15" thickTop="1">
      <c r="A634" s="233"/>
      <c r="B634" s="233"/>
      <c r="C634" s="233"/>
      <c r="D634" s="233"/>
      <c r="E634" s="233"/>
      <c r="F634" s="233"/>
      <c r="G634" s="233"/>
      <c r="H634" s="233"/>
      <c r="I634" s="233"/>
    </row>
    <row r="635" spans="1:9">
      <c r="A635" s="225"/>
      <c r="B635" s="225" t="s">
        <v>2</v>
      </c>
      <c r="C635" s="226" t="s">
        <v>16</v>
      </c>
      <c r="D635" s="225" t="s">
        <v>17</v>
      </c>
      <c r="E635" s="225" t="s">
        <v>1</v>
      </c>
      <c r="F635" s="227" t="s">
        <v>18</v>
      </c>
      <c r="G635" s="226" t="s">
        <v>19</v>
      </c>
      <c r="H635" s="226" t="s">
        <v>20</v>
      </c>
      <c r="I635" s="226" t="s">
        <v>21</v>
      </c>
    </row>
    <row r="636" spans="1:9" ht="25.5">
      <c r="A636" s="228" t="s">
        <v>22</v>
      </c>
      <c r="B636" s="228" t="s">
        <v>1317</v>
      </c>
      <c r="C636" s="229" t="s">
        <v>1318</v>
      </c>
      <c r="D636" s="228" t="s">
        <v>541</v>
      </c>
      <c r="E636" s="228" t="s">
        <v>715</v>
      </c>
      <c r="F636" s="230" t="s">
        <v>25</v>
      </c>
      <c r="G636" s="229">
        <v>1</v>
      </c>
      <c r="H636" s="229" t="s">
        <v>1319</v>
      </c>
      <c r="I636" s="229" t="s">
        <v>1319</v>
      </c>
    </row>
    <row r="637" spans="1:9" ht="38.25">
      <c r="A637" s="228" t="s">
        <v>43</v>
      </c>
      <c r="B637" s="228"/>
      <c r="C637" s="229" t="s">
        <v>1306</v>
      </c>
      <c r="D637" s="228" t="s">
        <v>541</v>
      </c>
      <c r="E637" s="228" t="s">
        <v>1307</v>
      </c>
      <c r="F637" s="230" t="s">
        <v>25</v>
      </c>
      <c r="G637" s="229" t="s">
        <v>36</v>
      </c>
      <c r="H637" s="229" t="s">
        <v>497</v>
      </c>
      <c r="I637" s="231">
        <v>0.18</v>
      </c>
    </row>
    <row r="638" spans="1:9" ht="38.25">
      <c r="A638" s="228" t="s">
        <v>43</v>
      </c>
      <c r="B638" s="228"/>
      <c r="C638" s="229" t="s">
        <v>1308</v>
      </c>
      <c r="D638" s="228" t="s">
        <v>541</v>
      </c>
      <c r="E638" s="228" t="s">
        <v>1309</v>
      </c>
      <c r="F638" s="230" t="s">
        <v>161</v>
      </c>
      <c r="G638" s="229" t="s">
        <v>147</v>
      </c>
      <c r="H638" s="229" t="s">
        <v>884</v>
      </c>
      <c r="I638" s="231">
        <v>6</v>
      </c>
    </row>
    <row r="639" spans="1:9" ht="38.25">
      <c r="A639" s="228" t="s">
        <v>43</v>
      </c>
      <c r="B639" s="228"/>
      <c r="C639" s="229" t="s">
        <v>1310</v>
      </c>
      <c r="D639" s="228" t="s">
        <v>541</v>
      </c>
      <c r="E639" s="228" t="s">
        <v>1311</v>
      </c>
      <c r="F639" s="230" t="s">
        <v>161</v>
      </c>
      <c r="G639" s="229" t="s">
        <v>147</v>
      </c>
      <c r="H639" s="229" t="s">
        <v>1312</v>
      </c>
      <c r="I639" s="231">
        <v>8.75</v>
      </c>
    </row>
    <row r="640" spans="1:9" ht="38.25">
      <c r="A640" s="228" t="s">
        <v>43</v>
      </c>
      <c r="B640" s="228"/>
      <c r="C640" s="229" t="s">
        <v>1320</v>
      </c>
      <c r="D640" s="228" t="s">
        <v>541</v>
      </c>
      <c r="E640" s="228" t="s">
        <v>1321</v>
      </c>
      <c r="F640" s="230" t="s">
        <v>25</v>
      </c>
      <c r="G640" s="229" t="s">
        <v>27</v>
      </c>
      <c r="H640" s="229" t="s">
        <v>1322</v>
      </c>
      <c r="I640" s="231">
        <v>305.01</v>
      </c>
    </row>
    <row r="641" spans="1:9">
      <c r="A641" s="232"/>
      <c r="B641" s="232"/>
      <c r="C641" s="232"/>
      <c r="D641" s="232"/>
      <c r="E641" s="232"/>
      <c r="F641" s="232" t="s">
        <v>814</v>
      </c>
      <c r="G641" s="232" t="s">
        <v>28</v>
      </c>
      <c r="H641" s="232" t="s">
        <v>815</v>
      </c>
      <c r="I641" s="232" t="s">
        <v>433</v>
      </c>
    </row>
    <row r="642" spans="1:9" ht="15" thickBot="1">
      <c r="A642" s="232"/>
      <c r="B642" s="232"/>
      <c r="C642" s="232"/>
      <c r="D642" s="232"/>
      <c r="E642" s="232"/>
      <c r="F642" s="342" t="s">
        <v>816</v>
      </c>
      <c r="G642" s="342"/>
      <c r="H642" s="342" t="s">
        <v>1323</v>
      </c>
      <c r="I642" s="342"/>
    </row>
    <row r="643" spans="1:9" ht="15" thickTop="1">
      <c r="A643" s="233"/>
      <c r="B643" s="233"/>
      <c r="C643" s="233"/>
      <c r="D643" s="233"/>
      <c r="E643" s="233"/>
      <c r="F643" s="233"/>
      <c r="G643" s="233"/>
      <c r="H643" s="233"/>
      <c r="I643" s="233"/>
    </row>
    <row r="644" spans="1:9">
      <c r="A644" s="225"/>
      <c r="B644" s="225" t="s">
        <v>2</v>
      </c>
      <c r="C644" s="226" t="s">
        <v>16</v>
      </c>
      <c r="D644" s="225" t="s">
        <v>17</v>
      </c>
      <c r="E644" s="225" t="s">
        <v>1</v>
      </c>
      <c r="F644" s="227" t="s">
        <v>18</v>
      </c>
      <c r="G644" s="226" t="s">
        <v>19</v>
      </c>
      <c r="H644" s="226" t="s">
        <v>20</v>
      </c>
      <c r="I644" s="226" t="s">
        <v>21</v>
      </c>
    </row>
    <row r="645" spans="1:9" ht="25.5">
      <c r="A645" s="228" t="s">
        <v>22</v>
      </c>
      <c r="B645" s="228" t="s">
        <v>1324</v>
      </c>
      <c r="C645" s="229" t="s">
        <v>1325</v>
      </c>
      <c r="D645" s="228" t="s">
        <v>24</v>
      </c>
      <c r="E645" s="228" t="s">
        <v>717</v>
      </c>
      <c r="F645" s="230" t="s">
        <v>25</v>
      </c>
      <c r="G645" s="229">
        <v>1</v>
      </c>
      <c r="H645" s="229" t="s">
        <v>1326</v>
      </c>
      <c r="I645" s="229" t="s">
        <v>1326</v>
      </c>
    </row>
    <row r="646" spans="1:9" ht="25.5">
      <c r="A646" s="228" t="s">
        <v>26</v>
      </c>
      <c r="B646" s="228"/>
      <c r="C646" s="229" t="s">
        <v>862</v>
      </c>
      <c r="D646" s="228" t="s">
        <v>333</v>
      </c>
      <c r="E646" s="228" t="s">
        <v>863</v>
      </c>
      <c r="F646" s="230" t="s">
        <v>161</v>
      </c>
      <c r="G646" s="229" t="s">
        <v>27</v>
      </c>
      <c r="H646" s="229" t="s">
        <v>314</v>
      </c>
      <c r="I646" s="231">
        <v>2.5299999999999998</v>
      </c>
    </row>
    <row r="647" spans="1:9" ht="25.5">
      <c r="A647" s="228" t="s">
        <v>26</v>
      </c>
      <c r="B647" s="228"/>
      <c r="C647" s="229" t="s">
        <v>1025</v>
      </c>
      <c r="D647" s="228" t="s">
        <v>333</v>
      </c>
      <c r="E647" s="228" t="s">
        <v>1026</v>
      </c>
      <c r="F647" s="230" t="s">
        <v>161</v>
      </c>
      <c r="G647" s="229" t="s">
        <v>27</v>
      </c>
      <c r="H647" s="229" t="s">
        <v>1027</v>
      </c>
      <c r="I647" s="231">
        <v>2.42</v>
      </c>
    </row>
    <row r="648" spans="1:9" ht="25.5">
      <c r="A648" s="228" t="s">
        <v>43</v>
      </c>
      <c r="B648" s="228"/>
      <c r="C648" s="229" t="s">
        <v>1327</v>
      </c>
      <c r="D648" s="228" t="s">
        <v>333</v>
      </c>
      <c r="E648" s="228" t="s">
        <v>1328</v>
      </c>
      <c r="F648" s="230" t="s">
        <v>25</v>
      </c>
      <c r="G648" s="229" t="s">
        <v>27</v>
      </c>
      <c r="H648" s="229" t="s">
        <v>1329</v>
      </c>
      <c r="I648" s="231">
        <v>177.97</v>
      </c>
    </row>
    <row r="649" spans="1:9" ht="25.5">
      <c r="A649" s="228" t="s">
        <v>43</v>
      </c>
      <c r="B649" s="228"/>
      <c r="C649" s="229" t="s">
        <v>126</v>
      </c>
      <c r="D649" s="228" t="s">
        <v>31</v>
      </c>
      <c r="E649" s="228" t="s">
        <v>127</v>
      </c>
      <c r="F649" s="230" t="s">
        <v>39</v>
      </c>
      <c r="G649" s="229" t="s">
        <v>27</v>
      </c>
      <c r="H649" s="229" t="s">
        <v>867</v>
      </c>
      <c r="I649" s="231">
        <v>13.68</v>
      </c>
    </row>
    <row r="650" spans="1:9" ht="25.5">
      <c r="A650" s="228" t="s">
        <v>43</v>
      </c>
      <c r="B650" s="228"/>
      <c r="C650" s="229" t="s">
        <v>133</v>
      </c>
      <c r="D650" s="228" t="s">
        <v>31</v>
      </c>
      <c r="E650" s="228" t="s">
        <v>868</v>
      </c>
      <c r="F650" s="230" t="s">
        <v>39</v>
      </c>
      <c r="G650" s="229" t="s">
        <v>27</v>
      </c>
      <c r="H650" s="229" t="s">
        <v>869</v>
      </c>
      <c r="I650" s="231">
        <v>9.7200000000000006</v>
      </c>
    </row>
    <row r="651" spans="1:9" ht="25.5">
      <c r="A651" s="228" t="s">
        <v>43</v>
      </c>
      <c r="B651" s="228"/>
      <c r="C651" s="229" t="s">
        <v>1330</v>
      </c>
      <c r="D651" s="228" t="s">
        <v>333</v>
      </c>
      <c r="E651" s="228" t="s">
        <v>1331</v>
      </c>
      <c r="F651" s="230" t="s">
        <v>25</v>
      </c>
      <c r="G651" s="229" t="s">
        <v>27</v>
      </c>
      <c r="H651" s="229" t="s">
        <v>507</v>
      </c>
      <c r="I651" s="231">
        <v>23.4</v>
      </c>
    </row>
    <row r="652" spans="1:9">
      <c r="A652" s="232"/>
      <c r="B652" s="232"/>
      <c r="C652" s="232"/>
      <c r="D652" s="232"/>
      <c r="E652" s="232"/>
      <c r="F652" s="232" t="s">
        <v>814</v>
      </c>
      <c r="G652" s="232" t="s">
        <v>28</v>
      </c>
      <c r="H652" s="232" t="s">
        <v>815</v>
      </c>
      <c r="I652" s="232" t="s">
        <v>507</v>
      </c>
    </row>
    <row r="653" spans="1:9" ht="15" thickBot="1">
      <c r="A653" s="232"/>
      <c r="B653" s="232"/>
      <c r="C653" s="232"/>
      <c r="D653" s="232"/>
      <c r="E653" s="232"/>
      <c r="F653" s="342" t="s">
        <v>816</v>
      </c>
      <c r="G653" s="342"/>
      <c r="H653" s="342" t="s">
        <v>1332</v>
      </c>
      <c r="I653" s="342"/>
    </row>
    <row r="654" spans="1:9" ht="15" thickTop="1">
      <c r="A654" s="233"/>
      <c r="B654" s="233"/>
      <c r="C654" s="233"/>
      <c r="D654" s="233"/>
      <c r="E654" s="233"/>
      <c r="F654" s="233"/>
      <c r="G654" s="233"/>
      <c r="H654" s="233"/>
      <c r="I654" s="233"/>
    </row>
    <row r="655" spans="1:9">
      <c r="A655" s="225"/>
      <c r="B655" s="225" t="s">
        <v>2</v>
      </c>
      <c r="C655" s="226" t="s">
        <v>16</v>
      </c>
      <c r="D655" s="225" t="s">
        <v>17</v>
      </c>
      <c r="E655" s="225" t="s">
        <v>1</v>
      </c>
      <c r="F655" s="227" t="s">
        <v>18</v>
      </c>
      <c r="G655" s="226" t="s">
        <v>19</v>
      </c>
      <c r="H655" s="226" t="s">
        <v>20</v>
      </c>
      <c r="I655" s="226" t="s">
        <v>21</v>
      </c>
    </row>
    <row r="656" spans="1:9" ht="25.5">
      <c r="A656" s="228" t="s">
        <v>22</v>
      </c>
      <c r="B656" s="228" t="s">
        <v>1333</v>
      </c>
      <c r="C656" s="229" t="s">
        <v>1334</v>
      </c>
      <c r="D656" s="228" t="s">
        <v>333</v>
      </c>
      <c r="E656" s="228" t="s">
        <v>719</v>
      </c>
      <c r="F656" s="230" t="s">
        <v>25</v>
      </c>
      <c r="G656" s="229">
        <v>1</v>
      </c>
      <c r="H656" s="229" t="s">
        <v>1335</v>
      </c>
      <c r="I656" s="229" t="s">
        <v>1335</v>
      </c>
    </row>
    <row r="657" spans="1:9" ht="25.5">
      <c r="A657" s="228" t="s">
        <v>26</v>
      </c>
      <c r="B657" s="228"/>
      <c r="C657" s="229" t="s">
        <v>862</v>
      </c>
      <c r="D657" s="228" t="s">
        <v>333</v>
      </c>
      <c r="E657" s="228" t="s">
        <v>863</v>
      </c>
      <c r="F657" s="230" t="s">
        <v>161</v>
      </c>
      <c r="G657" s="229" t="s">
        <v>27</v>
      </c>
      <c r="H657" s="229" t="s">
        <v>314</v>
      </c>
      <c r="I657" s="231">
        <v>2.5299999999999998</v>
      </c>
    </row>
    <row r="658" spans="1:9" ht="25.5">
      <c r="A658" s="228" t="s">
        <v>26</v>
      </c>
      <c r="B658" s="228"/>
      <c r="C658" s="229" t="s">
        <v>1025</v>
      </c>
      <c r="D658" s="228" t="s">
        <v>333</v>
      </c>
      <c r="E658" s="228" t="s">
        <v>1026</v>
      </c>
      <c r="F658" s="230" t="s">
        <v>161</v>
      </c>
      <c r="G658" s="229" t="s">
        <v>27</v>
      </c>
      <c r="H658" s="229" t="s">
        <v>1027</v>
      </c>
      <c r="I658" s="231">
        <v>2.42</v>
      </c>
    </row>
    <row r="659" spans="1:9" ht="25.5">
      <c r="A659" s="228" t="s">
        <v>43</v>
      </c>
      <c r="B659" s="228"/>
      <c r="C659" s="229" t="s">
        <v>1336</v>
      </c>
      <c r="D659" s="228" t="s">
        <v>333</v>
      </c>
      <c r="E659" s="228" t="s">
        <v>1337</v>
      </c>
      <c r="F659" s="230" t="s">
        <v>25</v>
      </c>
      <c r="G659" s="229" t="s">
        <v>27</v>
      </c>
      <c r="H659" s="229" t="s">
        <v>1338</v>
      </c>
      <c r="I659" s="231">
        <v>122.15</v>
      </c>
    </row>
    <row r="660" spans="1:9" ht="25.5">
      <c r="A660" s="228" t="s">
        <v>43</v>
      </c>
      <c r="B660" s="228"/>
      <c r="C660" s="229" t="s">
        <v>1339</v>
      </c>
      <c r="D660" s="228" t="s">
        <v>333</v>
      </c>
      <c r="E660" s="228" t="s">
        <v>1340</v>
      </c>
      <c r="F660" s="230" t="s">
        <v>25</v>
      </c>
      <c r="G660" s="229" t="s">
        <v>42</v>
      </c>
      <c r="H660" s="229" t="s">
        <v>1341</v>
      </c>
      <c r="I660" s="231">
        <v>38.700000000000003</v>
      </c>
    </row>
    <row r="661" spans="1:9" ht="25.5">
      <c r="A661" s="228" t="s">
        <v>43</v>
      </c>
      <c r="B661" s="228"/>
      <c r="C661" s="229" t="s">
        <v>133</v>
      </c>
      <c r="D661" s="228" t="s">
        <v>31</v>
      </c>
      <c r="E661" s="228" t="s">
        <v>868</v>
      </c>
      <c r="F661" s="230" t="s">
        <v>39</v>
      </c>
      <c r="G661" s="229" t="s">
        <v>27</v>
      </c>
      <c r="H661" s="229" t="s">
        <v>869</v>
      </c>
      <c r="I661" s="231">
        <v>9.7200000000000006</v>
      </c>
    </row>
    <row r="662" spans="1:9" ht="25.5">
      <c r="A662" s="228" t="s">
        <v>43</v>
      </c>
      <c r="B662" s="228"/>
      <c r="C662" s="229" t="s">
        <v>126</v>
      </c>
      <c r="D662" s="228" t="s">
        <v>31</v>
      </c>
      <c r="E662" s="228" t="s">
        <v>127</v>
      </c>
      <c r="F662" s="230" t="s">
        <v>39</v>
      </c>
      <c r="G662" s="229" t="s">
        <v>27</v>
      </c>
      <c r="H662" s="229" t="s">
        <v>867</v>
      </c>
      <c r="I662" s="231">
        <v>13.68</v>
      </c>
    </row>
    <row r="663" spans="1:9">
      <c r="A663" s="232"/>
      <c r="B663" s="232"/>
      <c r="C663" s="232"/>
      <c r="D663" s="232"/>
      <c r="E663" s="232"/>
      <c r="F663" s="232" t="s">
        <v>814</v>
      </c>
      <c r="G663" s="232" t="s">
        <v>28</v>
      </c>
      <c r="H663" s="232" t="s">
        <v>815</v>
      </c>
      <c r="I663" s="232" t="s">
        <v>507</v>
      </c>
    </row>
    <row r="664" spans="1:9" ht="15" thickBot="1">
      <c r="A664" s="232"/>
      <c r="B664" s="232"/>
      <c r="C664" s="232"/>
      <c r="D664" s="232"/>
      <c r="E664" s="232"/>
      <c r="F664" s="342" t="s">
        <v>816</v>
      </c>
      <c r="G664" s="342"/>
      <c r="H664" s="342" t="s">
        <v>1342</v>
      </c>
      <c r="I664" s="342"/>
    </row>
    <row r="665" spans="1:9" ht="15" thickTop="1">
      <c r="A665" s="233"/>
      <c r="B665" s="233"/>
      <c r="C665" s="233"/>
      <c r="D665" s="233"/>
      <c r="E665" s="233"/>
      <c r="F665" s="233"/>
      <c r="G665" s="233"/>
      <c r="H665" s="233"/>
      <c r="I665" s="233"/>
    </row>
    <row r="666" spans="1:9">
      <c r="A666" s="225"/>
      <c r="B666" s="225" t="s">
        <v>2</v>
      </c>
      <c r="C666" s="226" t="s">
        <v>16</v>
      </c>
      <c r="D666" s="225" t="s">
        <v>17</v>
      </c>
      <c r="E666" s="225" t="s">
        <v>1</v>
      </c>
      <c r="F666" s="227" t="s">
        <v>18</v>
      </c>
      <c r="G666" s="226" t="s">
        <v>19</v>
      </c>
      <c r="H666" s="226" t="s">
        <v>20</v>
      </c>
      <c r="I666" s="226" t="s">
        <v>21</v>
      </c>
    </row>
    <row r="667" spans="1:9">
      <c r="A667" s="228" t="s">
        <v>22</v>
      </c>
      <c r="B667" s="228" t="s">
        <v>1343</v>
      </c>
      <c r="C667" s="229" t="s">
        <v>1344</v>
      </c>
      <c r="D667" s="228" t="s">
        <v>24</v>
      </c>
      <c r="E667" s="228" t="s">
        <v>721</v>
      </c>
      <c r="F667" s="230" t="s">
        <v>377</v>
      </c>
      <c r="G667" s="229">
        <v>1</v>
      </c>
      <c r="H667" s="229" t="s">
        <v>1345</v>
      </c>
      <c r="I667" s="229" t="s">
        <v>1345</v>
      </c>
    </row>
    <row r="668" spans="1:9" ht="25.5">
      <c r="A668" s="228" t="s">
        <v>26</v>
      </c>
      <c r="B668" s="228"/>
      <c r="C668" s="229" t="s">
        <v>1346</v>
      </c>
      <c r="D668" s="228" t="s">
        <v>31</v>
      </c>
      <c r="E668" s="228" t="s">
        <v>1347</v>
      </c>
      <c r="F668" s="230" t="s">
        <v>39</v>
      </c>
      <c r="G668" s="229" t="s">
        <v>151</v>
      </c>
      <c r="H668" s="229" t="s">
        <v>1348</v>
      </c>
      <c r="I668" s="231">
        <v>81.63</v>
      </c>
    </row>
    <row r="669" spans="1:9" ht="25.5">
      <c r="A669" s="228" t="s">
        <v>26</v>
      </c>
      <c r="B669" s="228"/>
      <c r="C669" s="229" t="s">
        <v>112</v>
      </c>
      <c r="D669" s="228" t="s">
        <v>31</v>
      </c>
      <c r="E669" s="228" t="s">
        <v>113</v>
      </c>
      <c r="F669" s="230" t="s">
        <v>39</v>
      </c>
      <c r="G669" s="229" t="s">
        <v>151</v>
      </c>
      <c r="H669" s="229" t="s">
        <v>1059</v>
      </c>
      <c r="I669" s="231">
        <v>56.76</v>
      </c>
    </row>
    <row r="670" spans="1:9" ht="25.5">
      <c r="A670" s="228" t="s">
        <v>26</v>
      </c>
      <c r="B670" s="228"/>
      <c r="C670" s="229" t="s">
        <v>1349</v>
      </c>
      <c r="D670" s="228" t="s">
        <v>31</v>
      </c>
      <c r="E670" s="228" t="s">
        <v>1350</v>
      </c>
      <c r="F670" s="230" t="s">
        <v>39</v>
      </c>
      <c r="G670" s="229" t="s">
        <v>151</v>
      </c>
      <c r="H670" s="229" t="s">
        <v>1351</v>
      </c>
      <c r="I670" s="231">
        <v>52.59</v>
      </c>
    </row>
    <row r="671" spans="1:9" ht="38.25">
      <c r="A671" s="228" t="s">
        <v>43</v>
      </c>
      <c r="B671" s="228"/>
      <c r="C671" s="229" t="s">
        <v>1352</v>
      </c>
      <c r="D671" s="228" t="s">
        <v>31</v>
      </c>
      <c r="E671" s="228" t="s">
        <v>1353</v>
      </c>
      <c r="F671" s="230" t="s">
        <v>46</v>
      </c>
      <c r="G671" s="229" t="s">
        <v>1354</v>
      </c>
      <c r="H671" s="229" t="s">
        <v>316</v>
      </c>
      <c r="I671" s="231">
        <v>9</v>
      </c>
    </row>
    <row r="672" spans="1:9" ht="38.25">
      <c r="A672" s="228" t="s">
        <v>43</v>
      </c>
      <c r="B672" s="228"/>
      <c r="C672" s="229" t="s">
        <v>1355</v>
      </c>
      <c r="D672" s="228" t="s">
        <v>31</v>
      </c>
      <c r="E672" s="228" t="s">
        <v>1356</v>
      </c>
      <c r="F672" s="230" t="s">
        <v>46</v>
      </c>
      <c r="G672" s="229" t="s">
        <v>1354</v>
      </c>
      <c r="H672" s="229" t="s">
        <v>1357</v>
      </c>
      <c r="I672" s="231">
        <v>26.2</v>
      </c>
    </row>
    <row r="673" spans="1:9" ht="25.5">
      <c r="A673" s="228" t="s">
        <v>43</v>
      </c>
      <c r="B673" s="228"/>
      <c r="C673" s="229" t="s">
        <v>1358</v>
      </c>
      <c r="D673" s="228" t="s">
        <v>31</v>
      </c>
      <c r="E673" s="228" t="s">
        <v>1359</v>
      </c>
      <c r="F673" s="230" t="s">
        <v>46</v>
      </c>
      <c r="G673" s="229" t="s">
        <v>1354</v>
      </c>
      <c r="H673" s="229" t="s">
        <v>1360</v>
      </c>
      <c r="I673" s="231">
        <v>226.4</v>
      </c>
    </row>
    <row r="674" spans="1:9" ht="25.5">
      <c r="A674" s="228" t="s">
        <v>43</v>
      </c>
      <c r="B674" s="228"/>
      <c r="C674" s="229" t="s">
        <v>1361</v>
      </c>
      <c r="D674" s="228" t="s">
        <v>31</v>
      </c>
      <c r="E674" s="228" t="s">
        <v>1362</v>
      </c>
      <c r="F674" s="230" t="s">
        <v>46</v>
      </c>
      <c r="G674" s="229" t="s">
        <v>1354</v>
      </c>
      <c r="H674" s="229" t="s">
        <v>492</v>
      </c>
      <c r="I674" s="231">
        <v>134.19999999999999</v>
      </c>
    </row>
    <row r="675" spans="1:9" ht="25.5">
      <c r="A675" s="228" t="s">
        <v>43</v>
      </c>
      <c r="B675" s="228"/>
      <c r="C675" s="229" t="s">
        <v>1363</v>
      </c>
      <c r="D675" s="228" t="s">
        <v>333</v>
      </c>
      <c r="E675" s="228" t="s">
        <v>1364</v>
      </c>
      <c r="F675" s="230" t="s">
        <v>6</v>
      </c>
      <c r="G675" s="229" t="s">
        <v>1354</v>
      </c>
      <c r="H675" s="229" t="s">
        <v>1365</v>
      </c>
      <c r="I675" s="231">
        <v>52</v>
      </c>
    </row>
    <row r="676" spans="1:9">
      <c r="A676" s="232"/>
      <c r="B676" s="232"/>
      <c r="C676" s="232"/>
      <c r="D676" s="232"/>
      <c r="E676" s="232"/>
      <c r="F676" s="232" t="s">
        <v>814</v>
      </c>
      <c r="G676" s="232" t="s">
        <v>28</v>
      </c>
      <c r="H676" s="232" t="s">
        <v>815</v>
      </c>
      <c r="I676" s="232" t="s">
        <v>1366</v>
      </c>
    </row>
    <row r="677" spans="1:9" ht="15" thickBot="1">
      <c r="A677" s="232"/>
      <c r="B677" s="232"/>
      <c r="C677" s="232"/>
      <c r="D677" s="232"/>
      <c r="E677" s="232"/>
      <c r="F677" s="342" t="s">
        <v>816</v>
      </c>
      <c r="G677" s="342"/>
      <c r="H677" s="342" t="s">
        <v>1367</v>
      </c>
      <c r="I677" s="342"/>
    </row>
    <row r="678" spans="1:9" ht="15" thickTop="1">
      <c r="A678" s="233"/>
      <c r="B678" s="233"/>
      <c r="C678" s="233"/>
      <c r="D678" s="233"/>
      <c r="E678" s="233"/>
      <c r="F678" s="233"/>
      <c r="G678" s="233"/>
      <c r="H678" s="233"/>
      <c r="I678" s="233"/>
    </row>
    <row r="679" spans="1:9">
      <c r="A679" s="225"/>
      <c r="B679" s="225" t="s">
        <v>2</v>
      </c>
      <c r="C679" s="226" t="s">
        <v>16</v>
      </c>
      <c r="D679" s="225" t="s">
        <v>17</v>
      </c>
      <c r="E679" s="225" t="s">
        <v>1</v>
      </c>
      <c r="F679" s="227" t="s">
        <v>18</v>
      </c>
      <c r="G679" s="226" t="s">
        <v>19</v>
      </c>
      <c r="H679" s="226" t="s">
        <v>20</v>
      </c>
      <c r="I679" s="226" t="s">
        <v>21</v>
      </c>
    </row>
    <row r="680" spans="1:9">
      <c r="A680" s="228" t="s">
        <v>22</v>
      </c>
      <c r="B680" s="228" t="s">
        <v>1368</v>
      </c>
      <c r="C680" s="229" t="s">
        <v>1369</v>
      </c>
      <c r="D680" s="228" t="s">
        <v>333</v>
      </c>
      <c r="E680" s="228" t="s">
        <v>723</v>
      </c>
      <c r="F680" s="230" t="s">
        <v>25</v>
      </c>
      <c r="G680" s="229">
        <v>1</v>
      </c>
      <c r="H680" s="229" t="s">
        <v>1370</v>
      </c>
      <c r="I680" s="229" t="s">
        <v>1370</v>
      </c>
    </row>
    <row r="681" spans="1:9" ht="25.5">
      <c r="A681" s="228" t="s">
        <v>26</v>
      </c>
      <c r="B681" s="228"/>
      <c r="C681" s="229" t="s">
        <v>862</v>
      </c>
      <c r="D681" s="228" t="s">
        <v>333</v>
      </c>
      <c r="E681" s="228" t="s">
        <v>863</v>
      </c>
      <c r="F681" s="230" t="s">
        <v>161</v>
      </c>
      <c r="G681" s="229" t="s">
        <v>120</v>
      </c>
      <c r="H681" s="229" t="s">
        <v>314</v>
      </c>
      <c r="I681" s="231">
        <v>3.79</v>
      </c>
    </row>
    <row r="682" spans="1:9" ht="25.5">
      <c r="A682" s="228" t="s">
        <v>26</v>
      </c>
      <c r="B682" s="228"/>
      <c r="C682" s="229" t="s">
        <v>864</v>
      </c>
      <c r="D682" s="228" t="s">
        <v>333</v>
      </c>
      <c r="E682" s="228" t="s">
        <v>865</v>
      </c>
      <c r="F682" s="230" t="s">
        <v>161</v>
      </c>
      <c r="G682" s="229" t="s">
        <v>27</v>
      </c>
      <c r="H682" s="229" t="s">
        <v>866</v>
      </c>
      <c r="I682" s="231">
        <v>2.44</v>
      </c>
    </row>
    <row r="683" spans="1:9" ht="25.5">
      <c r="A683" s="228" t="s">
        <v>43</v>
      </c>
      <c r="B683" s="228"/>
      <c r="C683" s="229" t="s">
        <v>133</v>
      </c>
      <c r="D683" s="228" t="s">
        <v>31</v>
      </c>
      <c r="E683" s="228" t="s">
        <v>868</v>
      </c>
      <c r="F683" s="230" t="s">
        <v>39</v>
      </c>
      <c r="G683" s="229" t="s">
        <v>120</v>
      </c>
      <c r="H683" s="229" t="s">
        <v>869</v>
      </c>
      <c r="I683" s="231">
        <v>14.58</v>
      </c>
    </row>
    <row r="684" spans="1:9" ht="25.5">
      <c r="A684" s="228" t="s">
        <v>43</v>
      </c>
      <c r="B684" s="228"/>
      <c r="C684" s="229" t="s">
        <v>131</v>
      </c>
      <c r="D684" s="228" t="s">
        <v>31</v>
      </c>
      <c r="E684" s="228" t="s">
        <v>132</v>
      </c>
      <c r="F684" s="230" t="s">
        <v>39</v>
      </c>
      <c r="G684" s="229" t="s">
        <v>27</v>
      </c>
      <c r="H684" s="229" t="s">
        <v>867</v>
      </c>
      <c r="I684" s="231">
        <v>13.68</v>
      </c>
    </row>
    <row r="685" spans="1:9">
      <c r="A685" s="232"/>
      <c r="B685" s="232"/>
      <c r="C685" s="232"/>
      <c r="D685" s="232"/>
      <c r="E685" s="232"/>
      <c r="F685" s="232" t="s">
        <v>814</v>
      </c>
      <c r="G685" s="232" t="s">
        <v>28</v>
      </c>
      <c r="H685" s="232" t="s">
        <v>815</v>
      </c>
      <c r="I685" s="232" t="s">
        <v>1371</v>
      </c>
    </row>
    <row r="686" spans="1:9" ht="15" thickBot="1">
      <c r="A686" s="232"/>
      <c r="B686" s="232"/>
      <c r="C686" s="232"/>
      <c r="D686" s="232"/>
      <c r="E686" s="232"/>
      <c r="F686" s="342" t="s">
        <v>816</v>
      </c>
      <c r="G686" s="342"/>
      <c r="H686" s="342" t="s">
        <v>1372</v>
      </c>
      <c r="I686" s="342"/>
    </row>
    <row r="687" spans="1:9" ht="15" thickTop="1">
      <c r="A687" s="233"/>
      <c r="B687" s="233"/>
      <c r="C687" s="233"/>
      <c r="D687" s="233"/>
      <c r="E687" s="233"/>
      <c r="F687" s="233"/>
      <c r="G687" s="233"/>
      <c r="H687" s="233"/>
      <c r="I687" s="233"/>
    </row>
    <row r="688" spans="1:9">
      <c r="A688" s="225"/>
      <c r="B688" s="225" t="s">
        <v>2</v>
      </c>
      <c r="C688" s="226" t="s">
        <v>16</v>
      </c>
      <c r="D688" s="225" t="s">
        <v>17</v>
      </c>
      <c r="E688" s="225" t="s">
        <v>1</v>
      </c>
      <c r="F688" s="227" t="s">
        <v>18</v>
      </c>
      <c r="G688" s="226" t="s">
        <v>19</v>
      </c>
      <c r="H688" s="226" t="s">
        <v>20</v>
      </c>
      <c r="I688" s="226" t="s">
        <v>21</v>
      </c>
    </row>
    <row r="689" spans="1:9">
      <c r="A689" s="228" t="s">
        <v>22</v>
      </c>
      <c r="B689" s="228" t="s">
        <v>1373</v>
      </c>
      <c r="C689" s="229" t="s">
        <v>1374</v>
      </c>
      <c r="D689" s="228" t="s">
        <v>330</v>
      </c>
      <c r="E689" s="228" t="s">
        <v>725</v>
      </c>
      <c r="F689" s="230" t="s">
        <v>46</v>
      </c>
      <c r="G689" s="229">
        <v>1</v>
      </c>
      <c r="H689" s="229" t="s">
        <v>1375</v>
      </c>
      <c r="I689" s="229" t="s">
        <v>1375</v>
      </c>
    </row>
    <row r="690" spans="1:9" ht="25.5">
      <c r="A690" s="228" t="s">
        <v>43</v>
      </c>
      <c r="B690" s="228"/>
      <c r="C690" s="229" t="s">
        <v>440</v>
      </c>
      <c r="D690" s="228" t="s">
        <v>330</v>
      </c>
      <c r="E690" s="228" t="s">
        <v>105</v>
      </c>
      <c r="F690" s="230" t="s">
        <v>39</v>
      </c>
      <c r="G690" s="229" t="s">
        <v>130</v>
      </c>
      <c r="H690" s="229" t="s">
        <v>1053</v>
      </c>
      <c r="I690" s="231">
        <v>3.02</v>
      </c>
    </row>
    <row r="691" spans="1:9" ht="25.5">
      <c r="A691" s="228" t="s">
        <v>43</v>
      </c>
      <c r="B691" s="228"/>
      <c r="C691" s="229" t="s">
        <v>1376</v>
      </c>
      <c r="D691" s="228" t="s">
        <v>330</v>
      </c>
      <c r="E691" s="228" t="s">
        <v>1377</v>
      </c>
      <c r="F691" s="230" t="s">
        <v>46</v>
      </c>
      <c r="G691" s="229" t="s">
        <v>119</v>
      </c>
      <c r="H691" s="229" t="s">
        <v>1046</v>
      </c>
      <c r="I691" s="231">
        <v>1.42</v>
      </c>
    </row>
    <row r="692" spans="1:9" ht="25.5">
      <c r="A692" s="228" t="s">
        <v>43</v>
      </c>
      <c r="B692" s="228"/>
      <c r="C692" s="229" t="s">
        <v>445</v>
      </c>
      <c r="D692" s="228" t="s">
        <v>330</v>
      </c>
      <c r="E692" s="228" t="s">
        <v>127</v>
      </c>
      <c r="F692" s="230" t="s">
        <v>39</v>
      </c>
      <c r="G692" s="229" t="s">
        <v>130</v>
      </c>
      <c r="H692" s="229" t="s">
        <v>904</v>
      </c>
      <c r="I692" s="231">
        <v>3.89</v>
      </c>
    </row>
    <row r="693" spans="1:9">
      <c r="A693" s="232"/>
      <c r="B693" s="232"/>
      <c r="C693" s="232"/>
      <c r="D693" s="232"/>
      <c r="E693" s="232"/>
      <c r="F693" s="232" t="s">
        <v>814</v>
      </c>
      <c r="G693" s="232" t="s">
        <v>28</v>
      </c>
      <c r="H693" s="232" t="s">
        <v>815</v>
      </c>
      <c r="I693" s="232" t="s">
        <v>1378</v>
      </c>
    </row>
    <row r="694" spans="1:9" ht="15" thickBot="1">
      <c r="A694" s="232"/>
      <c r="B694" s="232"/>
      <c r="C694" s="232"/>
      <c r="D694" s="232"/>
      <c r="E694" s="232"/>
      <c r="F694" s="342" t="s">
        <v>816</v>
      </c>
      <c r="G694" s="342"/>
      <c r="H694" s="342" t="s">
        <v>1379</v>
      </c>
      <c r="I694" s="342"/>
    </row>
    <row r="695" spans="1:9" ht="15" thickTop="1">
      <c r="A695" s="233"/>
      <c r="B695" s="233"/>
      <c r="C695" s="233"/>
      <c r="D695" s="233"/>
      <c r="E695" s="233"/>
      <c r="F695" s="233"/>
      <c r="G695" s="233"/>
      <c r="H695" s="233"/>
      <c r="I695" s="233"/>
    </row>
    <row r="696" spans="1:9">
      <c r="A696" s="225"/>
      <c r="B696" s="225" t="s">
        <v>2</v>
      </c>
      <c r="C696" s="226" t="s">
        <v>16</v>
      </c>
      <c r="D696" s="225" t="s">
        <v>17</v>
      </c>
      <c r="E696" s="225" t="s">
        <v>1</v>
      </c>
      <c r="F696" s="227" t="s">
        <v>18</v>
      </c>
      <c r="G696" s="226" t="s">
        <v>19</v>
      </c>
      <c r="H696" s="226" t="s">
        <v>20</v>
      </c>
      <c r="I696" s="226" t="s">
        <v>21</v>
      </c>
    </row>
    <row r="697" spans="1:9">
      <c r="A697" s="228" t="s">
        <v>22</v>
      </c>
      <c r="B697" s="228" t="s">
        <v>1380</v>
      </c>
      <c r="C697" s="229" t="s">
        <v>1056</v>
      </c>
      <c r="D697" s="228" t="s">
        <v>31</v>
      </c>
      <c r="E697" s="228" t="s">
        <v>726</v>
      </c>
      <c r="F697" s="230" t="s">
        <v>46</v>
      </c>
      <c r="G697" s="229">
        <v>1</v>
      </c>
      <c r="H697" s="229" t="s">
        <v>1057</v>
      </c>
      <c r="I697" s="229" t="s">
        <v>1057</v>
      </c>
    </row>
    <row r="698" spans="1:9" ht="25.5">
      <c r="A698" s="228" t="s">
        <v>26</v>
      </c>
      <c r="B698" s="228"/>
      <c r="C698" s="229" t="s">
        <v>103</v>
      </c>
      <c r="D698" s="228" t="s">
        <v>31</v>
      </c>
      <c r="E698" s="228" t="s">
        <v>104</v>
      </c>
      <c r="F698" s="230" t="s">
        <v>39</v>
      </c>
      <c r="G698" s="229" t="s">
        <v>1058</v>
      </c>
      <c r="H698" s="229" t="s">
        <v>922</v>
      </c>
      <c r="I698" s="231">
        <v>1.19</v>
      </c>
    </row>
    <row r="699" spans="1:9" ht="25.5">
      <c r="A699" s="228" t="s">
        <v>26</v>
      </c>
      <c r="B699" s="228"/>
      <c r="C699" s="229" t="s">
        <v>112</v>
      </c>
      <c r="D699" s="228" t="s">
        <v>31</v>
      </c>
      <c r="E699" s="228" t="s">
        <v>113</v>
      </c>
      <c r="F699" s="230" t="s">
        <v>39</v>
      </c>
      <c r="G699" s="229" t="s">
        <v>1058</v>
      </c>
      <c r="H699" s="229" t="s">
        <v>1059</v>
      </c>
      <c r="I699" s="231">
        <v>1.53</v>
      </c>
    </row>
    <row r="700" spans="1:9" ht="38.25">
      <c r="A700" s="228" t="s">
        <v>26</v>
      </c>
      <c r="B700" s="228"/>
      <c r="C700" s="229" t="s">
        <v>1060</v>
      </c>
      <c r="D700" s="228" t="s">
        <v>31</v>
      </c>
      <c r="E700" s="228" t="s">
        <v>1061</v>
      </c>
      <c r="F700" s="230" t="s">
        <v>46</v>
      </c>
      <c r="G700" s="229" t="s">
        <v>42</v>
      </c>
      <c r="H700" s="229" t="s">
        <v>83</v>
      </c>
      <c r="I700" s="231">
        <v>2.2999999999999998</v>
      </c>
    </row>
    <row r="701" spans="1:9" ht="25.5">
      <c r="A701" s="228" t="s">
        <v>43</v>
      </c>
      <c r="B701" s="228"/>
      <c r="C701" s="229" t="s">
        <v>1062</v>
      </c>
      <c r="D701" s="228" t="s">
        <v>31</v>
      </c>
      <c r="E701" s="228" t="s">
        <v>1063</v>
      </c>
      <c r="F701" s="230" t="s">
        <v>46</v>
      </c>
      <c r="G701" s="229" t="s">
        <v>1064</v>
      </c>
      <c r="H701" s="229" t="s">
        <v>1065</v>
      </c>
      <c r="I701" s="231">
        <v>1.32</v>
      </c>
    </row>
    <row r="702" spans="1:9">
      <c r="A702" s="232"/>
      <c r="B702" s="232"/>
      <c r="C702" s="232"/>
      <c r="D702" s="232"/>
      <c r="E702" s="232"/>
      <c r="F702" s="232" t="s">
        <v>814</v>
      </c>
      <c r="G702" s="232" t="s">
        <v>28</v>
      </c>
      <c r="H702" s="232" t="s">
        <v>815</v>
      </c>
      <c r="I702" s="232" t="s">
        <v>1066</v>
      </c>
    </row>
    <row r="703" spans="1:9" ht="15" thickBot="1">
      <c r="A703" s="232"/>
      <c r="B703" s="232"/>
      <c r="C703" s="232"/>
      <c r="D703" s="232"/>
      <c r="E703" s="232"/>
      <c r="F703" s="342" t="s">
        <v>816</v>
      </c>
      <c r="G703" s="342"/>
      <c r="H703" s="342" t="s">
        <v>1067</v>
      </c>
      <c r="I703" s="342"/>
    </row>
    <row r="704" spans="1:9" ht="15" thickTop="1">
      <c r="A704" s="233"/>
      <c r="B704" s="233"/>
      <c r="C704" s="233"/>
      <c r="D704" s="233"/>
      <c r="E704" s="233"/>
      <c r="F704" s="233"/>
      <c r="G704" s="233"/>
      <c r="H704" s="233"/>
      <c r="I704" s="233"/>
    </row>
    <row r="705" spans="1:9">
      <c r="A705" s="225"/>
      <c r="B705" s="225" t="s">
        <v>2</v>
      </c>
      <c r="C705" s="226" t="s">
        <v>16</v>
      </c>
      <c r="D705" s="225" t="s">
        <v>17</v>
      </c>
      <c r="E705" s="225" t="s">
        <v>1</v>
      </c>
      <c r="F705" s="227" t="s">
        <v>18</v>
      </c>
      <c r="G705" s="226" t="s">
        <v>19</v>
      </c>
      <c r="H705" s="226" t="s">
        <v>20</v>
      </c>
      <c r="I705" s="226" t="s">
        <v>21</v>
      </c>
    </row>
    <row r="706" spans="1:9">
      <c r="A706" s="228" t="s">
        <v>22</v>
      </c>
      <c r="B706" s="228" t="s">
        <v>410</v>
      </c>
      <c r="C706" s="229" t="s">
        <v>1381</v>
      </c>
      <c r="D706" s="228" t="s">
        <v>24</v>
      </c>
      <c r="E706" s="228" t="s">
        <v>732</v>
      </c>
      <c r="F706" s="230" t="s">
        <v>46</v>
      </c>
      <c r="G706" s="229">
        <v>1</v>
      </c>
      <c r="H706" s="229" t="s">
        <v>1382</v>
      </c>
      <c r="I706" s="229" t="s">
        <v>1382</v>
      </c>
    </row>
    <row r="707" spans="1:9" ht="25.5">
      <c r="A707" s="228" t="s">
        <v>26</v>
      </c>
      <c r="B707" s="228"/>
      <c r="C707" s="229" t="s">
        <v>87</v>
      </c>
      <c r="D707" s="228" t="s">
        <v>31</v>
      </c>
      <c r="E707" s="228" t="s">
        <v>88</v>
      </c>
      <c r="F707" s="230" t="s">
        <v>39</v>
      </c>
      <c r="G707" s="229" t="s">
        <v>27</v>
      </c>
      <c r="H707" s="229" t="s">
        <v>875</v>
      </c>
      <c r="I707" s="231">
        <v>18.739999999999998</v>
      </c>
    </row>
    <row r="708" spans="1:9" ht="25.5">
      <c r="A708" s="228" t="s">
        <v>26</v>
      </c>
      <c r="B708" s="228"/>
      <c r="C708" s="229" t="s">
        <v>40</v>
      </c>
      <c r="D708" s="228" t="s">
        <v>31</v>
      </c>
      <c r="E708" s="228" t="s">
        <v>41</v>
      </c>
      <c r="F708" s="230" t="s">
        <v>39</v>
      </c>
      <c r="G708" s="229" t="s">
        <v>98</v>
      </c>
      <c r="H708" s="229" t="s">
        <v>854</v>
      </c>
      <c r="I708" s="231">
        <v>17.649999999999999</v>
      </c>
    </row>
    <row r="709" spans="1:9" ht="25.5">
      <c r="A709" s="228" t="s">
        <v>43</v>
      </c>
      <c r="B709" s="228"/>
      <c r="C709" s="229" t="s">
        <v>96</v>
      </c>
      <c r="D709" s="228" t="s">
        <v>31</v>
      </c>
      <c r="E709" s="228" t="s">
        <v>97</v>
      </c>
      <c r="F709" s="230" t="s">
        <v>35</v>
      </c>
      <c r="G709" s="229" t="s">
        <v>71</v>
      </c>
      <c r="H709" s="229" t="s">
        <v>393</v>
      </c>
      <c r="I709" s="231">
        <v>1.5</v>
      </c>
    </row>
    <row r="710" spans="1:9" ht="25.5">
      <c r="A710" s="228" t="s">
        <v>43</v>
      </c>
      <c r="B710" s="228"/>
      <c r="C710" s="229" t="s">
        <v>99</v>
      </c>
      <c r="D710" s="228" t="s">
        <v>31</v>
      </c>
      <c r="E710" s="228" t="s">
        <v>100</v>
      </c>
      <c r="F710" s="230" t="s">
        <v>52</v>
      </c>
      <c r="G710" s="229" t="s">
        <v>125</v>
      </c>
      <c r="H710" s="229" t="s">
        <v>110</v>
      </c>
      <c r="I710" s="231">
        <v>0.43</v>
      </c>
    </row>
    <row r="711" spans="1:9">
      <c r="A711" s="232"/>
      <c r="B711" s="232"/>
      <c r="C711" s="232"/>
      <c r="D711" s="232"/>
      <c r="E711" s="232"/>
      <c r="F711" s="232" t="s">
        <v>814</v>
      </c>
      <c r="G711" s="232" t="s">
        <v>28</v>
      </c>
      <c r="H711" s="232" t="s">
        <v>815</v>
      </c>
      <c r="I711" s="232" t="s">
        <v>1383</v>
      </c>
    </row>
    <row r="712" spans="1:9" ht="15" thickBot="1">
      <c r="A712" s="232"/>
      <c r="B712" s="232"/>
      <c r="C712" s="232"/>
      <c r="D712" s="232"/>
      <c r="E712" s="232"/>
      <c r="F712" s="342" t="s">
        <v>816</v>
      </c>
      <c r="G712" s="342"/>
      <c r="H712" s="342" t="s">
        <v>1384</v>
      </c>
      <c r="I712" s="342"/>
    </row>
    <row r="713" spans="1:9" ht="15" thickTop="1">
      <c r="A713" s="233"/>
      <c r="B713" s="233"/>
      <c r="C713" s="233"/>
      <c r="D713" s="233"/>
      <c r="E713" s="233"/>
      <c r="F713" s="233"/>
      <c r="G713" s="233"/>
      <c r="H713" s="233"/>
      <c r="I713" s="233"/>
    </row>
    <row r="714" spans="1:9">
      <c r="A714" s="225"/>
      <c r="B714" s="225" t="s">
        <v>2</v>
      </c>
      <c r="C714" s="226" t="s">
        <v>16</v>
      </c>
      <c r="D714" s="225" t="s">
        <v>17</v>
      </c>
      <c r="E714" s="225" t="s">
        <v>1</v>
      </c>
      <c r="F714" s="227" t="s">
        <v>18</v>
      </c>
      <c r="G714" s="226" t="s">
        <v>19</v>
      </c>
      <c r="H714" s="226" t="s">
        <v>20</v>
      </c>
      <c r="I714" s="226" t="s">
        <v>21</v>
      </c>
    </row>
    <row r="715" spans="1:9">
      <c r="A715" s="228" t="s">
        <v>22</v>
      </c>
      <c r="B715" s="228" t="s">
        <v>411</v>
      </c>
      <c r="C715" s="229" t="s">
        <v>1385</v>
      </c>
      <c r="D715" s="228" t="s">
        <v>24</v>
      </c>
      <c r="E715" s="228" t="s">
        <v>734</v>
      </c>
      <c r="F715" s="230" t="s">
        <v>6</v>
      </c>
      <c r="G715" s="229">
        <v>1</v>
      </c>
      <c r="H715" s="229" t="s">
        <v>1386</v>
      </c>
      <c r="I715" s="229" t="s">
        <v>1386</v>
      </c>
    </row>
    <row r="716" spans="1:9" ht="25.5">
      <c r="A716" s="228" t="s">
        <v>26</v>
      </c>
      <c r="B716" s="228"/>
      <c r="C716" s="229" t="s">
        <v>422</v>
      </c>
      <c r="D716" s="228" t="s">
        <v>31</v>
      </c>
      <c r="E716" s="228" t="s">
        <v>423</v>
      </c>
      <c r="F716" s="230" t="s">
        <v>39</v>
      </c>
      <c r="G716" s="229" t="s">
        <v>27</v>
      </c>
      <c r="H716" s="229" t="s">
        <v>829</v>
      </c>
      <c r="I716" s="231">
        <v>18.63</v>
      </c>
    </row>
    <row r="717" spans="1:9" ht="25.5">
      <c r="A717" s="228" t="s">
        <v>26</v>
      </c>
      <c r="B717" s="228"/>
      <c r="C717" s="229" t="s">
        <v>1349</v>
      </c>
      <c r="D717" s="228" t="s">
        <v>31</v>
      </c>
      <c r="E717" s="228" t="s">
        <v>1350</v>
      </c>
      <c r="F717" s="230" t="s">
        <v>39</v>
      </c>
      <c r="G717" s="229" t="s">
        <v>27</v>
      </c>
      <c r="H717" s="229" t="s">
        <v>1351</v>
      </c>
      <c r="I717" s="231">
        <v>17.53</v>
      </c>
    </row>
    <row r="718" spans="1:9" ht="38.25">
      <c r="A718" s="228" t="s">
        <v>43</v>
      </c>
      <c r="B718" s="228"/>
      <c r="C718" s="229" t="s">
        <v>1387</v>
      </c>
      <c r="D718" s="228" t="s">
        <v>541</v>
      </c>
      <c r="E718" s="228" t="s">
        <v>1388</v>
      </c>
      <c r="F718" s="230" t="s">
        <v>6</v>
      </c>
      <c r="G718" s="229" t="s">
        <v>27</v>
      </c>
      <c r="H718" s="229" t="s">
        <v>1389</v>
      </c>
      <c r="I718" s="231">
        <v>322.5</v>
      </c>
    </row>
    <row r="719" spans="1:9">
      <c r="A719" s="232"/>
      <c r="B719" s="232"/>
      <c r="C719" s="232"/>
      <c r="D719" s="232"/>
      <c r="E719" s="232"/>
      <c r="F719" s="232" t="s">
        <v>814</v>
      </c>
      <c r="G719" s="232" t="s">
        <v>28</v>
      </c>
      <c r="H719" s="232" t="s">
        <v>815</v>
      </c>
      <c r="I719" s="232" t="s">
        <v>1390</v>
      </c>
    </row>
    <row r="720" spans="1:9" ht="15" thickBot="1">
      <c r="A720" s="232"/>
      <c r="B720" s="232"/>
      <c r="C720" s="232"/>
      <c r="D720" s="232"/>
      <c r="E720" s="232"/>
      <c r="F720" s="342" t="s">
        <v>816</v>
      </c>
      <c r="G720" s="342"/>
      <c r="H720" s="342" t="s">
        <v>1391</v>
      </c>
      <c r="I720" s="342"/>
    </row>
    <row r="721" spans="1:9" ht="15" thickTop="1">
      <c r="A721" s="233"/>
      <c r="B721" s="233"/>
      <c r="C721" s="233"/>
      <c r="D721" s="233"/>
      <c r="E721" s="233"/>
      <c r="F721" s="233"/>
      <c r="G721" s="233"/>
      <c r="H721" s="233"/>
      <c r="I721" s="233"/>
    </row>
    <row r="722" spans="1:9">
      <c r="A722" s="225"/>
      <c r="B722" s="225" t="s">
        <v>2</v>
      </c>
      <c r="C722" s="226" t="s">
        <v>16</v>
      </c>
      <c r="D722" s="225" t="s">
        <v>17</v>
      </c>
      <c r="E722" s="225" t="s">
        <v>1</v>
      </c>
      <c r="F722" s="227" t="s">
        <v>18</v>
      </c>
      <c r="G722" s="226" t="s">
        <v>19</v>
      </c>
      <c r="H722" s="226" t="s">
        <v>20</v>
      </c>
      <c r="I722" s="226" t="s">
        <v>21</v>
      </c>
    </row>
    <row r="723" spans="1:9">
      <c r="A723" s="228" t="s">
        <v>22</v>
      </c>
      <c r="B723" s="228" t="s">
        <v>412</v>
      </c>
      <c r="C723" s="229" t="s">
        <v>1392</v>
      </c>
      <c r="D723" s="228" t="s">
        <v>333</v>
      </c>
      <c r="E723" s="228" t="s">
        <v>736</v>
      </c>
      <c r="F723" s="230" t="s">
        <v>32</v>
      </c>
      <c r="G723" s="229">
        <v>1</v>
      </c>
      <c r="H723" s="229" t="s">
        <v>1393</v>
      </c>
      <c r="I723" s="229" t="s">
        <v>1393</v>
      </c>
    </row>
    <row r="724" spans="1:9" ht="38.25">
      <c r="A724" s="228" t="s">
        <v>43</v>
      </c>
      <c r="B724" s="228"/>
      <c r="C724" s="229" t="s">
        <v>1394</v>
      </c>
      <c r="D724" s="228" t="s">
        <v>333</v>
      </c>
      <c r="E724" s="228" t="s">
        <v>1395</v>
      </c>
      <c r="F724" s="230" t="s">
        <v>32</v>
      </c>
      <c r="G724" s="229" t="s">
        <v>27</v>
      </c>
      <c r="H724" s="229" t="s">
        <v>1393</v>
      </c>
      <c r="I724" s="231">
        <v>717.37</v>
      </c>
    </row>
    <row r="725" spans="1:9">
      <c r="A725" s="232"/>
      <c r="B725" s="232"/>
      <c r="C725" s="232"/>
      <c r="D725" s="232"/>
      <c r="E725" s="232"/>
      <c r="F725" s="232" t="s">
        <v>814</v>
      </c>
      <c r="G725" s="232" t="s">
        <v>28</v>
      </c>
      <c r="H725" s="232" t="s">
        <v>815</v>
      </c>
      <c r="I725" s="232" t="s">
        <v>28</v>
      </c>
    </row>
    <row r="726" spans="1:9" ht="15" thickBot="1">
      <c r="A726" s="232"/>
      <c r="B726" s="232"/>
      <c r="C726" s="232"/>
      <c r="D726" s="232"/>
      <c r="E726" s="232"/>
      <c r="F726" s="342" t="s">
        <v>816</v>
      </c>
      <c r="G726" s="342"/>
      <c r="H726" s="342" t="s">
        <v>1396</v>
      </c>
      <c r="I726" s="342"/>
    </row>
    <row r="727" spans="1:9" ht="15" thickTop="1">
      <c r="A727" s="233"/>
      <c r="B727" s="233"/>
      <c r="C727" s="233"/>
      <c r="D727" s="233"/>
      <c r="E727" s="233"/>
      <c r="F727" s="233"/>
      <c r="G727" s="233"/>
      <c r="H727" s="233"/>
      <c r="I727" s="233"/>
    </row>
    <row r="728" spans="1:9">
      <c r="A728" s="225"/>
      <c r="B728" s="225" t="s">
        <v>2</v>
      </c>
      <c r="C728" s="226" t="s">
        <v>16</v>
      </c>
      <c r="D728" s="225" t="s">
        <v>17</v>
      </c>
      <c r="E728" s="225" t="s">
        <v>1</v>
      </c>
      <c r="F728" s="227" t="s">
        <v>18</v>
      </c>
      <c r="G728" s="226" t="s">
        <v>19</v>
      </c>
      <c r="H728" s="226" t="s">
        <v>20</v>
      </c>
      <c r="I728" s="226" t="s">
        <v>21</v>
      </c>
    </row>
    <row r="729" spans="1:9">
      <c r="A729" s="228" t="s">
        <v>22</v>
      </c>
      <c r="B729" s="228" t="s">
        <v>414</v>
      </c>
      <c r="C729" s="229" t="s">
        <v>1017</v>
      </c>
      <c r="D729" s="228" t="s">
        <v>333</v>
      </c>
      <c r="E729" s="228" t="s">
        <v>737</v>
      </c>
      <c r="F729" s="230" t="s">
        <v>32</v>
      </c>
      <c r="G729" s="229">
        <v>1</v>
      </c>
      <c r="H729" s="229" t="s">
        <v>1018</v>
      </c>
      <c r="I729" s="229" t="s">
        <v>1018</v>
      </c>
    </row>
    <row r="730" spans="1:9" ht="25.5">
      <c r="A730" s="228" t="s">
        <v>43</v>
      </c>
      <c r="B730" s="228"/>
      <c r="C730" s="229" t="s">
        <v>1019</v>
      </c>
      <c r="D730" s="228" t="s">
        <v>333</v>
      </c>
      <c r="E730" s="228" t="s">
        <v>1020</v>
      </c>
      <c r="F730" s="230" t="s">
        <v>32</v>
      </c>
      <c r="G730" s="229" t="s">
        <v>27</v>
      </c>
      <c r="H730" s="229" t="s">
        <v>1018</v>
      </c>
      <c r="I730" s="231">
        <v>355</v>
      </c>
    </row>
    <row r="731" spans="1:9">
      <c r="A731" s="232"/>
      <c r="B731" s="232"/>
      <c r="C731" s="232"/>
      <c r="D731" s="232"/>
      <c r="E731" s="232"/>
      <c r="F731" s="232" t="s">
        <v>814</v>
      </c>
      <c r="G731" s="232" t="s">
        <v>28</v>
      </c>
      <c r="H731" s="232" t="s">
        <v>815</v>
      </c>
      <c r="I731" s="232" t="s">
        <v>28</v>
      </c>
    </row>
    <row r="732" spans="1:9" ht="15" thickBot="1">
      <c r="A732" s="232"/>
      <c r="B732" s="232"/>
      <c r="C732" s="232"/>
      <c r="D732" s="232"/>
      <c r="E732" s="232"/>
      <c r="F732" s="342" t="s">
        <v>816</v>
      </c>
      <c r="G732" s="342"/>
      <c r="H732" s="342" t="s">
        <v>1021</v>
      </c>
      <c r="I732" s="342"/>
    </row>
    <row r="733" spans="1:9" ht="15" thickTop="1">
      <c r="A733" s="233"/>
      <c r="B733" s="233"/>
      <c r="C733" s="233"/>
      <c r="D733" s="233"/>
      <c r="E733" s="233"/>
      <c r="F733" s="233"/>
      <c r="G733" s="233"/>
      <c r="H733" s="233"/>
      <c r="I733" s="233"/>
    </row>
    <row r="734" spans="1:9">
      <c r="A734" s="225"/>
      <c r="B734" s="225" t="s">
        <v>2</v>
      </c>
      <c r="C734" s="226" t="s">
        <v>16</v>
      </c>
      <c r="D734" s="225" t="s">
        <v>17</v>
      </c>
      <c r="E734" s="225" t="s">
        <v>1</v>
      </c>
      <c r="F734" s="227" t="s">
        <v>18</v>
      </c>
      <c r="G734" s="226" t="s">
        <v>19</v>
      </c>
      <c r="H734" s="226" t="s">
        <v>20</v>
      </c>
      <c r="I734" s="226" t="s">
        <v>21</v>
      </c>
    </row>
    <row r="735" spans="1:9">
      <c r="A735" s="228" t="s">
        <v>22</v>
      </c>
      <c r="B735" s="228" t="s">
        <v>1397</v>
      </c>
      <c r="C735" s="229" t="s">
        <v>1398</v>
      </c>
      <c r="D735" s="228" t="s">
        <v>24</v>
      </c>
      <c r="E735" s="228" t="s">
        <v>739</v>
      </c>
      <c r="F735" s="230" t="s">
        <v>25</v>
      </c>
      <c r="G735" s="229">
        <v>1</v>
      </c>
      <c r="H735" s="229" t="s">
        <v>1399</v>
      </c>
      <c r="I735" s="229" t="s">
        <v>1399</v>
      </c>
    </row>
    <row r="736" spans="1:9" ht="25.5">
      <c r="A736" s="228" t="s">
        <v>26</v>
      </c>
      <c r="B736" s="228"/>
      <c r="C736" s="229" t="s">
        <v>87</v>
      </c>
      <c r="D736" s="228" t="s">
        <v>31</v>
      </c>
      <c r="E736" s="228" t="s">
        <v>88</v>
      </c>
      <c r="F736" s="230" t="s">
        <v>39</v>
      </c>
      <c r="G736" s="229" t="s">
        <v>120</v>
      </c>
      <c r="H736" s="229" t="s">
        <v>875</v>
      </c>
      <c r="I736" s="231">
        <v>28.11</v>
      </c>
    </row>
    <row r="737" spans="1:9" ht="25.5">
      <c r="A737" s="228" t="s">
        <v>26</v>
      </c>
      <c r="B737" s="228"/>
      <c r="C737" s="229" t="s">
        <v>40</v>
      </c>
      <c r="D737" s="228" t="s">
        <v>31</v>
      </c>
      <c r="E737" s="228" t="s">
        <v>41</v>
      </c>
      <c r="F737" s="230" t="s">
        <v>39</v>
      </c>
      <c r="G737" s="229" t="s">
        <v>27</v>
      </c>
      <c r="H737" s="229" t="s">
        <v>854</v>
      </c>
      <c r="I737" s="231">
        <v>14.71</v>
      </c>
    </row>
    <row r="738" spans="1:9" ht="25.5">
      <c r="A738" s="228" t="s">
        <v>43</v>
      </c>
      <c r="B738" s="228"/>
      <c r="C738" s="229" t="s">
        <v>1400</v>
      </c>
      <c r="D738" s="228" t="s">
        <v>330</v>
      </c>
      <c r="E738" s="228" t="s">
        <v>1401</v>
      </c>
      <c r="F738" s="230" t="s">
        <v>75</v>
      </c>
      <c r="G738" s="229" t="s">
        <v>42</v>
      </c>
      <c r="H738" s="229" t="s">
        <v>1402</v>
      </c>
      <c r="I738" s="231">
        <v>85.8</v>
      </c>
    </row>
    <row r="739" spans="1:9" ht="25.5">
      <c r="A739" s="228" t="s">
        <v>43</v>
      </c>
      <c r="B739" s="228"/>
      <c r="C739" s="229" t="s">
        <v>1403</v>
      </c>
      <c r="D739" s="228" t="s">
        <v>330</v>
      </c>
      <c r="E739" s="228" t="s">
        <v>1404</v>
      </c>
      <c r="F739" s="230" t="s">
        <v>75</v>
      </c>
      <c r="G739" s="229" t="s">
        <v>27</v>
      </c>
      <c r="H739" s="229" t="s">
        <v>1405</v>
      </c>
      <c r="I739" s="231">
        <v>5.57</v>
      </c>
    </row>
    <row r="740" spans="1:9" ht="25.5">
      <c r="A740" s="228" t="s">
        <v>43</v>
      </c>
      <c r="B740" s="228"/>
      <c r="C740" s="229" t="s">
        <v>1406</v>
      </c>
      <c r="D740" s="228" t="s">
        <v>330</v>
      </c>
      <c r="E740" s="228" t="s">
        <v>1407</v>
      </c>
      <c r="F740" s="230" t="s">
        <v>75</v>
      </c>
      <c r="G740" s="229" t="s">
        <v>42</v>
      </c>
      <c r="H740" s="229" t="s">
        <v>1408</v>
      </c>
      <c r="I740" s="231">
        <v>37.06</v>
      </c>
    </row>
    <row r="741" spans="1:9" ht="25.5">
      <c r="A741" s="228" t="s">
        <v>43</v>
      </c>
      <c r="B741" s="228"/>
      <c r="C741" s="229" t="s">
        <v>1409</v>
      </c>
      <c r="D741" s="228" t="s">
        <v>330</v>
      </c>
      <c r="E741" s="228" t="s">
        <v>1410</v>
      </c>
      <c r="F741" s="230" t="s">
        <v>75</v>
      </c>
      <c r="G741" s="229" t="s">
        <v>1411</v>
      </c>
      <c r="H741" s="229" t="s">
        <v>1408</v>
      </c>
      <c r="I741" s="231">
        <v>92.65</v>
      </c>
    </row>
    <row r="742" spans="1:9" ht="25.5">
      <c r="A742" s="228" t="s">
        <v>43</v>
      </c>
      <c r="B742" s="228"/>
      <c r="C742" s="229" t="s">
        <v>983</v>
      </c>
      <c r="D742" s="228" t="s">
        <v>31</v>
      </c>
      <c r="E742" s="228" t="s">
        <v>984</v>
      </c>
      <c r="F742" s="230" t="s">
        <v>32</v>
      </c>
      <c r="G742" s="229" t="s">
        <v>320</v>
      </c>
      <c r="H742" s="229" t="s">
        <v>985</v>
      </c>
      <c r="I742" s="231">
        <v>2178.61</v>
      </c>
    </row>
    <row r="743" spans="1:9">
      <c r="A743" s="232"/>
      <c r="B743" s="232"/>
      <c r="C743" s="232"/>
      <c r="D743" s="232"/>
      <c r="E743" s="232"/>
      <c r="F743" s="232" t="s">
        <v>814</v>
      </c>
      <c r="G743" s="232" t="s">
        <v>28</v>
      </c>
      <c r="H743" s="232" t="s">
        <v>815</v>
      </c>
      <c r="I743" s="232" t="s">
        <v>1412</v>
      </c>
    </row>
    <row r="744" spans="1:9" ht="15" thickBot="1">
      <c r="A744" s="232"/>
      <c r="B744" s="232"/>
      <c r="C744" s="232"/>
      <c r="D744" s="232"/>
      <c r="E744" s="232"/>
      <c r="F744" s="342" t="s">
        <v>816</v>
      </c>
      <c r="G744" s="342"/>
      <c r="H744" s="342" t="s">
        <v>1413</v>
      </c>
      <c r="I744" s="342"/>
    </row>
    <row r="745" spans="1:9" ht="15" thickTop="1">
      <c r="A745" s="233"/>
      <c r="B745" s="233"/>
      <c r="C745" s="233"/>
      <c r="D745" s="233"/>
      <c r="E745" s="233"/>
      <c r="F745" s="233"/>
      <c r="G745" s="233"/>
      <c r="H745" s="233"/>
      <c r="I745" s="233"/>
    </row>
    <row r="746" spans="1:9">
      <c r="A746" s="225"/>
      <c r="B746" s="225" t="s">
        <v>2</v>
      </c>
      <c r="C746" s="226" t="s">
        <v>16</v>
      </c>
      <c r="D746" s="225" t="s">
        <v>17</v>
      </c>
      <c r="E746" s="225" t="s">
        <v>1</v>
      </c>
      <c r="F746" s="227" t="s">
        <v>18</v>
      </c>
      <c r="G746" s="226" t="s">
        <v>19</v>
      </c>
      <c r="H746" s="226" t="s">
        <v>20</v>
      </c>
      <c r="I746" s="226" t="s">
        <v>21</v>
      </c>
    </row>
    <row r="747" spans="1:9">
      <c r="A747" s="228" t="s">
        <v>22</v>
      </c>
      <c r="B747" s="228" t="s">
        <v>1414</v>
      </c>
      <c r="C747" s="229" t="s">
        <v>1415</v>
      </c>
      <c r="D747" s="228" t="s">
        <v>24</v>
      </c>
      <c r="E747" s="228" t="s">
        <v>741</v>
      </c>
      <c r="F747" s="230" t="s">
        <v>25</v>
      </c>
      <c r="G747" s="229">
        <v>1</v>
      </c>
      <c r="H747" s="229" t="s">
        <v>1416</v>
      </c>
      <c r="I747" s="229" t="s">
        <v>1416</v>
      </c>
    </row>
    <row r="748" spans="1:9" ht="25.5">
      <c r="A748" s="228" t="s">
        <v>26</v>
      </c>
      <c r="B748" s="228"/>
      <c r="C748" s="229" t="s">
        <v>87</v>
      </c>
      <c r="D748" s="228" t="s">
        <v>31</v>
      </c>
      <c r="E748" s="228" t="s">
        <v>88</v>
      </c>
      <c r="F748" s="230" t="s">
        <v>39</v>
      </c>
      <c r="G748" s="229" t="s">
        <v>120</v>
      </c>
      <c r="H748" s="229" t="s">
        <v>875</v>
      </c>
      <c r="I748" s="231">
        <v>28.11</v>
      </c>
    </row>
    <row r="749" spans="1:9" ht="25.5">
      <c r="A749" s="228" t="s">
        <v>26</v>
      </c>
      <c r="B749" s="228"/>
      <c r="C749" s="229" t="s">
        <v>40</v>
      </c>
      <c r="D749" s="228" t="s">
        <v>31</v>
      </c>
      <c r="E749" s="228" t="s">
        <v>41</v>
      </c>
      <c r="F749" s="230" t="s">
        <v>39</v>
      </c>
      <c r="G749" s="229" t="s">
        <v>27</v>
      </c>
      <c r="H749" s="229" t="s">
        <v>854</v>
      </c>
      <c r="I749" s="231">
        <v>14.71</v>
      </c>
    </row>
    <row r="750" spans="1:9" ht="25.5">
      <c r="A750" s="228" t="s">
        <v>43</v>
      </c>
      <c r="B750" s="228"/>
      <c r="C750" s="229" t="s">
        <v>1400</v>
      </c>
      <c r="D750" s="228" t="s">
        <v>330</v>
      </c>
      <c r="E750" s="228" t="s">
        <v>1401</v>
      </c>
      <c r="F750" s="230" t="s">
        <v>75</v>
      </c>
      <c r="G750" s="229" t="s">
        <v>42</v>
      </c>
      <c r="H750" s="229" t="s">
        <v>1402</v>
      </c>
      <c r="I750" s="231">
        <v>85.8</v>
      </c>
    </row>
    <row r="751" spans="1:9" ht="25.5">
      <c r="A751" s="228" t="s">
        <v>43</v>
      </c>
      <c r="B751" s="228"/>
      <c r="C751" s="229" t="s">
        <v>1403</v>
      </c>
      <c r="D751" s="228" t="s">
        <v>330</v>
      </c>
      <c r="E751" s="228" t="s">
        <v>1404</v>
      </c>
      <c r="F751" s="230" t="s">
        <v>75</v>
      </c>
      <c r="G751" s="229" t="s">
        <v>27</v>
      </c>
      <c r="H751" s="229" t="s">
        <v>1405</v>
      </c>
      <c r="I751" s="231">
        <v>5.57</v>
      </c>
    </row>
    <row r="752" spans="1:9" ht="25.5">
      <c r="A752" s="228" t="s">
        <v>43</v>
      </c>
      <c r="B752" s="228"/>
      <c r="C752" s="229" t="s">
        <v>1406</v>
      </c>
      <c r="D752" s="228" t="s">
        <v>330</v>
      </c>
      <c r="E752" s="228" t="s">
        <v>1407</v>
      </c>
      <c r="F752" s="230" t="s">
        <v>75</v>
      </c>
      <c r="G752" s="229" t="s">
        <v>42</v>
      </c>
      <c r="H752" s="229" t="s">
        <v>1408</v>
      </c>
      <c r="I752" s="231">
        <v>37.06</v>
      </c>
    </row>
    <row r="753" spans="1:9" ht="25.5">
      <c r="A753" s="228" t="s">
        <v>43</v>
      </c>
      <c r="B753" s="228"/>
      <c r="C753" s="229" t="s">
        <v>1409</v>
      </c>
      <c r="D753" s="228" t="s">
        <v>330</v>
      </c>
      <c r="E753" s="228" t="s">
        <v>1410</v>
      </c>
      <c r="F753" s="230" t="s">
        <v>75</v>
      </c>
      <c r="G753" s="229" t="s">
        <v>1411</v>
      </c>
      <c r="H753" s="229" t="s">
        <v>1408</v>
      </c>
      <c r="I753" s="231">
        <v>92.65</v>
      </c>
    </row>
    <row r="754" spans="1:9" ht="25.5">
      <c r="A754" s="228" t="s">
        <v>43</v>
      </c>
      <c r="B754" s="228"/>
      <c r="C754" s="229" t="s">
        <v>983</v>
      </c>
      <c r="D754" s="228" t="s">
        <v>31</v>
      </c>
      <c r="E754" s="228" t="s">
        <v>984</v>
      </c>
      <c r="F754" s="230" t="s">
        <v>32</v>
      </c>
      <c r="G754" s="229" t="s">
        <v>1417</v>
      </c>
      <c r="H754" s="229" t="s">
        <v>985</v>
      </c>
      <c r="I754" s="231">
        <v>1867.38</v>
      </c>
    </row>
    <row r="755" spans="1:9" ht="38.25">
      <c r="A755" s="228" t="s">
        <v>43</v>
      </c>
      <c r="B755" s="228"/>
      <c r="C755" s="229" t="s">
        <v>1418</v>
      </c>
      <c r="D755" s="228" t="s">
        <v>541</v>
      </c>
      <c r="E755" s="228" t="s">
        <v>1419</v>
      </c>
      <c r="F755" s="230" t="s">
        <v>1420</v>
      </c>
      <c r="G755" s="229" t="s">
        <v>27</v>
      </c>
      <c r="H755" s="229" t="s">
        <v>1421</v>
      </c>
      <c r="I755" s="231">
        <v>2616.67</v>
      </c>
    </row>
    <row r="756" spans="1:9">
      <c r="A756" s="232"/>
      <c r="B756" s="232"/>
      <c r="C756" s="232"/>
      <c r="D756" s="232"/>
      <c r="E756" s="232"/>
      <c r="F756" s="232" t="s">
        <v>814</v>
      </c>
      <c r="G756" s="232" t="s">
        <v>28</v>
      </c>
      <c r="H756" s="232" t="s">
        <v>815</v>
      </c>
      <c r="I756" s="232" t="s">
        <v>1412</v>
      </c>
    </row>
    <row r="757" spans="1:9" ht="15" thickBot="1">
      <c r="A757" s="232"/>
      <c r="B757" s="232"/>
      <c r="C757" s="232"/>
      <c r="D757" s="232"/>
      <c r="E757" s="232"/>
      <c r="F757" s="342" t="s">
        <v>816</v>
      </c>
      <c r="G757" s="342"/>
      <c r="H757" s="342" t="s">
        <v>1422</v>
      </c>
      <c r="I757" s="342"/>
    </row>
    <row r="758" spans="1:9" ht="15" thickTop="1">
      <c r="A758" s="233"/>
      <c r="B758" s="233"/>
      <c r="C758" s="233"/>
      <c r="D758" s="233"/>
      <c r="E758" s="233"/>
      <c r="F758" s="233"/>
      <c r="G758" s="233"/>
      <c r="H758" s="233"/>
      <c r="I758" s="233"/>
    </row>
    <row r="759" spans="1:9">
      <c r="A759" s="225"/>
      <c r="B759" s="225" t="s">
        <v>2</v>
      </c>
      <c r="C759" s="226" t="s">
        <v>16</v>
      </c>
      <c r="D759" s="225" t="s">
        <v>17</v>
      </c>
      <c r="E759" s="225" t="s">
        <v>1</v>
      </c>
      <c r="F759" s="227" t="s">
        <v>18</v>
      </c>
      <c r="G759" s="226" t="s">
        <v>19</v>
      </c>
      <c r="H759" s="226" t="s">
        <v>20</v>
      </c>
      <c r="I759" s="226" t="s">
        <v>21</v>
      </c>
    </row>
    <row r="760" spans="1:9">
      <c r="A760" s="228" t="s">
        <v>22</v>
      </c>
      <c r="B760" s="228" t="s">
        <v>1423</v>
      </c>
      <c r="C760" s="229" t="s">
        <v>1424</v>
      </c>
      <c r="D760" s="228" t="s">
        <v>24</v>
      </c>
      <c r="E760" s="228" t="s">
        <v>743</v>
      </c>
      <c r="F760" s="230" t="s">
        <v>25</v>
      </c>
      <c r="G760" s="229">
        <v>1</v>
      </c>
      <c r="H760" s="229" t="s">
        <v>1425</v>
      </c>
      <c r="I760" s="229" t="s">
        <v>1425</v>
      </c>
    </row>
    <row r="761" spans="1:9" ht="25.5">
      <c r="A761" s="228" t="s">
        <v>26</v>
      </c>
      <c r="B761" s="228"/>
      <c r="C761" s="229" t="s">
        <v>87</v>
      </c>
      <c r="D761" s="228" t="s">
        <v>31</v>
      </c>
      <c r="E761" s="228" t="s">
        <v>88</v>
      </c>
      <c r="F761" s="230" t="s">
        <v>39</v>
      </c>
      <c r="G761" s="229" t="s">
        <v>120</v>
      </c>
      <c r="H761" s="229" t="s">
        <v>875</v>
      </c>
      <c r="I761" s="231">
        <v>28.11</v>
      </c>
    </row>
    <row r="762" spans="1:9" ht="25.5">
      <c r="A762" s="228" t="s">
        <v>26</v>
      </c>
      <c r="B762" s="228"/>
      <c r="C762" s="229" t="s">
        <v>40</v>
      </c>
      <c r="D762" s="228" t="s">
        <v>31</v>
      </c>
      <c r="E762" s="228" t="s">
        <v>41</v>
      </c>
      <c r="F762" s="230" t="s">
        <v>39</v>
      </c>
      <c r="G762" s="229" t="s">
        <v>27</v>
      </c>
      <c r="H762" s="229" t="s">
        <v>854</v>
      </c>
      <c r="I762" s="231">
        <v>14.71</v>
      </c>
    </row>
    <row r="763" spans="1:9" ht="25.5">
      <c r="A763" s="228" t="s">
        <v>43</v>
      </c>
      <c r="B763" s="228"/>
      <c r="C763" s="229" t="s">
        <v>1400</v>
      </c>
      <c r="D763" s="228" t="s">
        <v>330</v>
      </c>
      <c r="E763" s="228" t="s">
        <v>1401</v>
      </c>
      <c r="F763" s="230" t="s">
        <v>75</v>
      </c>
      <c r="G763" s="229" t="s">
        <v>42</v>
      </c>
      <c r="H763" s="229" t="s">
        <v>1402</v>
      </c>
      <c r="I763" s="231">
        <v>85.8</v>
      </c>
    </row>
    <row r="764" spans="1:9" ht="25.5">
      <c r="A764" s="228" t="s">
        <v>43</v>
      </c>
      <c r="B764" s="228"/>
      <c r="C764" s="229" t="s">
        <v>1403</v>
      </c>
      <c r="D764" s="228" t="s">
        <v>330</v>
      </c>
      <c r="E764" s="228" t="s">
        <v>1404</v>
      </c>
      <c r="F764" s="230" t="s">
        <v>75</v>
      </c>
      <c r="G764" s="229" t="s">
        <v>27</v>
      </c>
      <c r="H764" s="229" t="s">
        <v>1405</v>
      </c>
      <c r="I764" s="231">
        <v>5.57</v>
      </c>
    </row>
    <row r="765" spans="1:9" ht="25.5">
      <c r="A765" s="228" t="s">
        <v>43</v>
      </c>
      <c r="B765" s="228"/>
      <c r="C765" s="229" t="s">
        <v>1406</v>
      </c>
      <c r="D765" s="228" t="s">
        <v>330</v>
      </c>
      <c r="E765" s="228" t="s">
        <v>1407</v>
      </c>
      <c r="F765" s="230" t="s">
        <v>75</v>
      </c>
      <c r="G765" s="229" t="s">
        <v>42</v>
      </c>
      <c r="H765" s="229" t="s">
        <v>1408</v>
      </c>
      <c r="I765" s="231">
        <v>37.06</v>
      </c>
    </row>
    <row r="766" spans="1:9" ht="25.5">
      <c r="A766" s="228" t="s">
        <v>43</v>
      </c>
      <c r="B766" s="228"/>
      <c r="C766" s="229" t="s">
        <v>1409</v>
      </c>
      <c r="D766" s="228" t="s">
        <v>330</v>
      </c>
      <c r="E766" s="228" t="s">
        <v>1410</v>
      </c>
      <c r="F766" s="230" t="s">
        <v>75</v>
      </c>
      <c r="G766" s="229" t="s">
        <v>1411</v>
      </c>
      <c r="H766" s="229" t="s">
        <v>1408</v>
      </c>
      <c r="I766" s="231">
        <v>92.65</v>
      </c>
    </row>
    <row r="767" spans="1:9" ht="25.5">
      <c r="A767" s="228" t="s">
        <v>43</v>
      </c>
      <c r="B767" s="228"/>
      <c r="C767" s="229" t="s">
        <v>983</v>
      </c>
      <c r="D767" s="228" t="s">
        <v>31</v>
      </c>
      <c r="E767" s="228" t="s">
        <v>984</v>
      </c>
      <c r="F767" s="230" t="s">
        <v>32</v>
      </c>
      <c r="G767" s="229" t="s">
        <v>1426</v>
      </c>
      <c r="H767" s="229" t="s">
        <v>985</v>
      </c>
      <c r="I767" s="231">
        <v>2273.46</v>
      </c>
    </row>
    <row r="768" spans="1:9" ht="38.25">
      <c r="A768" s="228" t="s">
        <v>43</v>
      </c>
      <c r="B768" s="228"/>
      <c r="C768" s="229" t="s">
        <v>1418</v>
      </c>
      <c r="D768" s="228" t="s">
        <v>541</v>
      </c>
      <c r="E768" s="228" t="s">
        <v>1419</v>
      </c>
      <c r="F768" s="230" t="s">
        <v>1420</v>
      </c>
      <c r="G768" s="229" t="s">
        <v>27</v>
      </c>
      <c r="H768" s="229" t="s">
        <v>1421</v>
      </c>
      <c r="I768" s="231">
        <v>2616.67</v>
      </c>
    </row>
    <row r="769" spans="1:9">
      <c r="A769" s="232"/>
      <c r="B769" s="232"/>
      <c r="C769" s="232"/>
      <c r="D769" s="232"/>
      <c r="E769" s="232"/>
      <c r="F769" s="232" t="s">
        <v>814</v>
      </c>
      <c r="G769" s="232" t="s">
        <v>28</v>
      </c>
      <c r="H769" s="232" t="s">
        <v>815</v>
      </c>
      <c r="I769" s="232" t="s">
        <v>1412</v>
      </c>
    </row>
    <row r="770" spans="1:9" ht="15" thickBot="1">
      <c r="A770" s="232"/>
      <c r="B770" s="232"/>
      <c r="C770" s="232"/>
      <c r="D770" s="232"/>
      <c r="E770" s="232"/>
      <c r="F770" s="342" t="s">
        <v>816</v>
      </c>
      <c r="G770" s="342"/>
      <c r="H770" s="342" t="s">
        <v>1427</v>
      </c>
      <c r="I770" s="342"/>
    </row>
    <row r="771" spans="1:9" ht="15" thickTop="1">
      <c r="A771" s="233"/>
      <c r="B771" s="233"/>
      <c r="C771" s="233"/>
      <c r="D771" s="233"/>
      <c r="E771" s="233"/>
      <c r="F771" s="233"/>
      <c r="G771" s="233"/>
      <c r="H771" s="233"/>
      <c r="I771" s="233"/>
    </row>
    <row r="772" spans="1:9">
      <c r="A772" s="225"/>
      <c r="B772" s="225" t="s">
        <v>2</v>
      </c>
      <c r="C772" s="226" t="s">
        <v>16</v>
      </c>
      <c r="D772" s="225" t="s">
        <v>17</v>
      </c>
      <c r="E772" s="225" t="s">
        <v>1</v>
      </c>
      <c r="F772" s="227" t="s">
        <v>18</v>
      </c>
      <c r="G772" s="226" t="s">
        <v>19</v>
      </c>
      <c r="H772" s="226" t="s">
        <v>20</v>
      </c>
      <c r="I772" s="226" t="s">
        <v>21</v>
      </c>
    </row>
    <row r="773" spans="1:9">
      <c r="A773" s="228" t="s">
        <v>22</v>
      </c>
      <c r="B773" s="228" t="s">
        <v>1428</v>
      </c>
      <c r="C773" s="229" t="s">
        <v>1429</v>
      </c>
      <c r="D773" s="228" t="s">
        <v>24</v>
      </c>
      <c r="E773" s="228" t="s">
        <v>745</v>
      </c>
      <c r="F773" s="230" t="s">
        <v>25</v>
      </c>
      <c r="G773" s="229">
        <v>1</v>
      </c>
      <c r="H773" s="229" t="s">
        <v>1430</v>
      </c>
      <c r="I773" s="229" t="s">
        <v>1430</v>
      </c>
    </row>
    <row r="774" spans="1:9" ht="25.5">
      <c r="A774" s="228" t="s">
        <v>26</v>
      </c>
      <c r="B774" s="228"/>
      <c r="C774" s="229" t="s">
        <v>87</v>
      </c>
      <c r="D774" s="228" t="s">
        <v>31</v>
      </c>
      <c r="E774" s="228" t="s">
        <v>88</v>
      </c>
      <c r="F774" s="230" t="s">
        <v>39</v>
      </c>
      <c r="G774" s="229" t="s">
        <v>120</v>
      </c>
      <c r="H774" s="229" t="s">
        <v>875</v>
      </c>
      <c r="I774" s="231">
        <v>28.11</v>
      </c>
    </row>
    <row r="775" spans="1:9" ht="25.5">
      <c r="A775" s="228" t="s">
        <v>26</v>
      </c>
      <c r="B775" s="228"/>
      <c r="C775" s="229" t="s">
        <v>40</v>
      </c>
      <c r="D775" s="228" t="s">
        <v>31</v>
      </c>
      <c r="E775" s="228" t="s">
        <v>41</v>
      </c>
      <c r="F775" s="230" t="s">
        <v>39</v>
      </c>
      <c r="G775" s="229" t="s">
        <v>27</v>
      </c>
      <c r="H775" s="229" t="s">
        <v>854</v>
      </c>
      <c r="I775" s="231">
        <v>14.71</v>
      </c>
    </row>
    <row r="776" spans="1:9" ht="25.5">
      <c r="A776" s="228" t="s">
        <v>43</v>
      </c>
      <c r="B776" s="228"/>
      <c r="C776" s="229" t="s">
        <v>1400</v>
      </c>
      <c r="D776" s="228" t="s">
        <v>330</v>
      </c>
      <c r="E776" s="228" t="s">
        <v>1401</v>
      </c>
      <c r="F776" s="230" t="s">
        <v>75</v>
      </c>
      <c r="G776" s="229" t="s">
        <v>42</v>
      </c>
      <c r="H776" s="229" t="s">
        <v>1402</v>
      </c>
      <c r="I776" s="231">
        <v>85.8</v>
      </c>
    </row>
    <row r="777" spans="1:9" ht="25.5">
      <c r="A777" s="228" t="s">
        <v>43</v>
      </c>
      <c r="B777" s="228"/>
      <c r="C777" s="229" t="s">
        <v>1403</v>
      </c>
      <c r="D777" s="228" t="s">
        <v>330</v>
      </c>
      <c r="E777" s="228" t="s">
        <v>1404</v>
      </c>
      <c r="F777" s="230" t="s">
        <v>75</v>
      </c>
      <c r="G777" s="229" t="s">
        <v>27</v>
      </c>
      <c r="H777" s="229" t="s">
        <v>1405</v>
      </c>
      <c r="I777" s="231">
        <v>5.57</v>
      </c>
    </row>
    <row r="778" spans="1:9" ht="25.5">
      <c r="A778" s="228" t="s">
        <v>43</v>
      </c>
      <c r="B778" s="228"/>
      <c r="C778" s="229" t="s">
        <v>1406</v>
      </c>
      <c r="D778" s="228" t="s">
        <v>330</v>
      </c>
      <c r="E778" s="228" t="s">
        <v>1407</v>
      </c>
      <c r="F778" s="230" t="s">
        <v>75</v>
      </c>
      <c r="G778" s="229" t="s">
        <v>42</v>
      </c>
      <c r="H778" s="229" t="s">
        <v>1408</v>
      </c>
      <c r="I778" s="231">
        <v>37.06</v>
      </c>
    </row>
    <row r="779" spans="1:9" ht="25.5">
      <c r="A779" s="228" t="s">
        <v>43</v>
      </c>
      <c r="B779" s="228"/>
      <c r="C779" s="229" t="s">
        <v>1409</v>
      </c>
      <c r="D779" s="228" t="s">
        <v>330</v>
      </c>
      <c r="E779" s="228" t="s">
        <v>1410</v>
      </c>
      <c r="F779" s="230" t="s">
        <v>75</v>
      </c>
      <c r="G779" s="229" t="s">
        <v>1411</v>
      </c>
      <c r="H779" s="229" t="s">
        <v>1408</v>
      </c>
      <c r="I779" s="231">
        <v>92.65</v>
      </c>
    </row>
    <row r="780" spans="1:9" ht="25.5">
      <c r="A780" s="228" t="s">
        <v>43</v>
      </c>
      <c r="B780" s="228"/>
      <c r="C780" s="229" t="s">
        <v>983</v>
      </c>
      <c r="D780" s="228" t="s">
        <v>31</v>
      </c>
      <c r="E780" s="228" t="s">
        <v>984</v>
      </c>
      <c r="F780" s="230" t="s">
        <v>32</v>
      </c>
      <c r="G780" s="229" t="s">
        <v>482</v>
      </c>
      <c r="H780" s="229" t="s">
        <v>985</v>
      </c>
      <c r="I780" s="231">
        <v>1651</v>
      </c>
    </row>
    <row r="781" spans="1:9" ht="38.25">
      <c r="A781" s="228" t="s">
        <v>43</v>
      </c>
      <c r="B781" s="228"/>
      <c r="C781" s="229" t="s">
        <v>1418</v>
      </c>
      <c r="D781" s="228" t="s">
        <v>541</v>
      </c>
      <c r="E781" s="228" t="s">
        <v>1419</v>
      </c>
      <c r="F781" s="230" t="s">
        <v>1420</v>
      </c>
      <c r="G781" s="229" t="s">
        <v>27</v>
      </c>
      <c r="H781" s="229" t="s">
        <v>1421</v>
      </c>
      <c r="I781" s="231">
        <v>2616.67</v>
      </c>
    </row>
    <row r="782" spans="1:9">
      <c r="A782" s="232"/>
      <c r="B782" s="232"/>
      <c r="C782" s="232"/>
      <c r="D782" s="232"/>
      <c r="E782" s="232"/>
      <c r="F782" s="232" t="s">
        <v>814</v>
      </c>
      <c r="G782" s="232" t="s">
        <v>28</v>
      </c>
      <c r="H782" s="232" t="s">
        <v>815</v>
      </c>
      <c r="I782" s="232" t="s">
        <v>1412</v>
      </c>
    </row>
    <row r="783" spans="1:9" ht="15" thickBot="1">
      <c r="A783" s="232"/>
      <c r="B783" s="232"/>
      <c r="C783" s="232"/>
      <c r="D783" s="232"/>
      <c r="E783" s="232"/>
      <c r="F783" s="342" t="s">
        <v>816</v>
      </c>
      <c r="G783" s="342"/>
      <c r="H783" s="342" t="s">
        <v>1431</v>
      </c>
      <c r="I783" s="342"/>
    </row>
    <row r="784" spans="1:9" ht="15" thickTop="1">
      <c r="A784" s="233"/>
      <c r="B784" s="233"/>
      <c r="C784" s="233"/>
      <c r="D784" s="233"/>
      <c r="E784" s="233"/>
      <c r="F784" s="233"/>
      <c r="G784" s="233"/>
      <c r="H784" s="233"/>
      <c r="I784" s="233"/>
    </row>
    <row r="785" spans="1:9">
      <c r="A785" s="225"/>
      <c r="B785" s="225" t="s">
        <v>2</v>
      </c>
      <c r="C785" s="226" t="s">
        <v>16</v>
      </c>
      <c r="D785" s="225" t="s">
        <v>17</v>
      </c>
      <c r="E785" s="225" t="s">
        <v>1</v>
      </c>
      <c r="F785" s="227" t="s">
        <v>18</v>
      </c>
      <c r="G785" s="226" t="s">
        <v>19</v>
      </c>
      <c r="H785" s="226" t="s">
        <v>20</v>
      </c>
      <c r="I785" s="226" t="s">
        <v>21</v>
      </c>
    </row>
    <row r="786" spans="1:9">
      <c r="A786" s="228" t="s">
        <v>22</v>
      </c>
      <c r="B786" s="228" t="s">
        <v>415</v>
      </c>
      <c r="C786" s="229" t="s">
        <v>1432</v>
      </c>
      <c r="D786" s="228" t="s">
        <v>330</v>
      </c>
      <c r="E786" s="228" t="s">
        <v>748</v>
      </c>
      <c r="F786" s="230" t="s">
        <v>32</v>
      </c>
      <c r="G786" s="229">
        <v>1</v>
      </c>
      <c r="H786" s="229" t="s">
        <v>1433</v>
      </c>
      <c r="I786" s="229" t="s">
        <v>1433</v>
      </c>
    </row>
    <row r="787" spans="1:9" ht="25.5">
      <c r="A787" s="228" t="s">
        <v>43</v>
      </c>
      <c r="B787" s="228"/>
      <c r="C787" s="229" t="s">
        <v>1434</v>
      </c>
      <c r="D787" s="228" t="s">
        <v>330</v>
      </c>
      <c r="E787" s="228" t="s">
        <v>1435</v>
      </c>
      <c r="F787" s="230" t="s">
        <v>32</v>
      </c>
      <c r="G787" s="229" t="s">
        <v>27</v>
      </c>
      <c r="H787" s="229" t="s">
        <v>1436</v>
      </c>
      <c r="I787" s="231">
        <v>445.2</v>
      </c>
    </row>
    <row r="788" spans="1:9" ht="25.5">
      <c r="A788" s="228" t="s">
        <v>43</v>
      </c>
      <c r="B788" s="228"/>
      <c r="C788" s="229" t="s">
        <v>401</v>
      </c>
      <c r="D788" s="228" t="s">
        <v>330</v>
      </c>
      <c r="E788" s="228" t="s">
        <v>402</v>
      </c>
      <c r="F788" s="230" t="s">
        <v>35</v>
      </c>
      <c r="G788" s="229" t="s">
        <v>82</v>
      </c>
      <c r="H788" s="229" t="s">
        <v>403</v>
      </c>
      <c r="I788" s="231">
        <v>0.4</v>
      </c>
    </row>
    <row r="789" spans="1:9" ht="25.5">
      <c r="A789" s="228" t="s">
        <v>43</v>
      </c>
      <c r="B789" s="228"/>
      <c r="C789" s="229" t="s">
        <v>399</v>
      </c>
      <c r="D789" s="228" t="s">
        <v>330</v>
      </c>
      <c r="E789" s="228" t="s">
        <v>400</v>
      </c>
      <c r="F789" s="230" t="s">
        <v>52</v>
      </c>
      <c r="G789" s="229" t="s">
        <v>487</v>
      </c>
      <c r="H789" s="229" t="s">
        <v>306</v>
      </c>
      <c r="I789" s="231">
        <v>1.6</v>
      </c>
    </row>
    <row r="790" spans="1:9" ht="25.5">
      <c r="A790" s="228" t="s">
        <v>43</v>
      </c>
      <c r="B790" s="228"/>
      <c r="C790" s="229" t="s">
        <v>386</v>
      </c>
      <c r="D790" s="228" t="s">
        <v>330</v>
      </c>
      <c r="E790" s="228" t="s">
        <v>132</v>
      </c>
      <c r="F790" s="230" t="s">
        <v>39</v>
      </c>
      <c r="G790" s="229" t="s">
        <v>42</v>
      </c>
      <c r="H790" s="229" t="s">
        <v>904</v>
      </c>
      <c r="I790" s="231">
        <v>31.16</v>
      </c>
    </row>
    <row r="791" spans="1:9" ht="25.5">
      <c r="A791" s="228" t="s">
        <v>43</v>
      </c>
      <c r="B791" s="228"/>
      <c r="C791" s="229" t="s">
        <v>387</v>
      </c>
      <c r="D791" s="228" t="s">
        <v>330</v>
      </c>
      <c r="E791" s="228" t="s">
        <v>134</v>
      </c>
      <c r="F791" s="230" t="s">
        <v>39</v>
      </c>
      <c r="G791" s="229" t="s">
        <v>42</v>
      </c>
      <c r="H791" s="229" t="s">
        <v>908</v>
      </c>
      <c r="I791" s="231">
        <v>21.12</v>
      </c>
    </row>
    <row r="792" spans="1:9">
      <c r="A792" s="232"/>
      <c r="B792" s="232"/>
      <c r="C792" s="232"/>
      <c r="D792" s="232"/>
      <c r="E792" s="232"/>
      <c r="F792" s="232" t="s">
        <v>814</v>
      </c>
      <c r="G792" s="232" t="s">
        <v>28</v>
      </c>
      <c r="H792" s="232" t="s">
        <v>815</v>
      </c>
      <c r="I792" s="232" t="s">
        <v>1437</v>
      </c>
    </row>
    <row r="793" spans="1:9" ht="15" thickBot="1">
      <c r="A793" s="232"/>
      <c r="B793" s="232"/>
      <c r="C793" s="232"/>
      <c r="D793" s="232"/>
      <c r="E793" s="232"/>
      <c r="F793" s="342" t="s">
        <v>816</v>
      </c>
      <c r="G793" s="342"/>
      <c r="H793" s="342" t="s">
        <v>1438</v>
      </c>
      <c r="I793" s="342"/>
    </row>
    <row r="794" spans="1:9" ht="15" thickTop="1">
      <c r="A794" s="233"/>
      <c r="B794" s="233"/>
      <c r="C794" s="233"/>
      <c r="D794" s="233"/>
      <c r="E794" s="233"/>
      <c r="F794" s="233"/>
      <c r="G794" s="233"/>
      <c r="H794" s="233"/>
      <c r="I794" s="233"/>
    </row>
    <row r="795" spans="1:9">
      <c r="A795" s="225"/>
      <c r="B795" s="225" t="s">
        <v>2</v>
      </c>
      <c r="C795" s="226" t="s">
        <v>16</v>
      </c>
      <c r="D795" s="225" t="s">
        <v>17</v>
      </c>
      <c r="E795" s="225" t="s">
        <v>1</v>
      </c>
      <c r="F795" s="227" t="s">
        <v>18</v>
      </c>
      <c r="G795" s="226" t="s">
        <v>19</v>
      </c>
      <c r="H795" s="226" t="s">
        <v>20</v>
      </c>
      <c r="I795" s="226" t="s">
        <v>21</v>
      </c>
    </row>
    <row r="796" spans="1:9">
      <c r="A796" s="228" t="s">
        <v>22</v>
      </c>
      <c r="B796" s="228" t="s">
        <v>420</v>
      </c>
      <c r="C796" s="229" t="s">
        <v>1439</v>
      </c>
      <c r="D796" s="228" t="s">
        <v>24</v>
      </c>
      <c r="E796" s="228" t="s">
        <v>750</v>
      </c>
      <c r="F796" s="230" t="s">
        <v>32</v>
      </c>
      <c r="G796" s="229">
        <v>1</v>
      </c>
      <c r="H796" s="229" t="s">
        <v>1440</v>
      </c>
      <c r="I796" s="229" t="s">
        <v>1440</v>
      </c>
    </row>
    <row r="797" spans="1:9" ht="25.5">
      <c r="A797" s="228" t="s">
        <v>43</v>
      </c>
      <c r="B797" s="228"/>
      <c r="C797" s="229" t="s">
        <v>1441</v>
      </c>
      <c r="D797" s="228" t="s">
        <v>330</v>
      </c>
      <c r="E797" s="228" t="s">
        <v>135</v>
      </c>
      <c r="F797" s="230" t="s">
        <v>39</v>
      </c>
      <c r="G797" s="229" t="s">
        <v>1442</v>
      </c>
      <c r="H797" s="229" t="s">
        <v>904</v>
      </c>
      <c r="I797" s="231">
        <v>11.9</v>
      </c>
    </row>
    <row r="798" spans="1:9" ht="25.5">
      <c r="A798" s="228" t="s">
        <v>43</v>
      </c>
      <c r="B798" s="228"/>
      <c r="C798" s="229" t="s">
        <v>1443</v>
      </c>
      <c r="D798" s="228" t="s">
        <v>330</v>
      </c>
      <c r="E798" s="228" t="s">
        <v>1444</v>
      </c>
      <c r="F798" s="230" t="s">
        <v>39</v>
      </c>
      <c r="G798" s="229" t="s">
        <v>1442</v>
      </c>
      <c r="H798" s="229" t="s">
        <v>1053</v>
      </c>
      <c r="I798" s="231">
        <v>9.25</v>
      </c>
    </row>
    <row r="799" spans="1:9" ht="25.5">
      <c r="A799" s="228" t="s">
        <v>43</v>
      </c>
      <c r="B799" s="228"/>
      <c r="C799" s="229" t="s">
        <v>1445</v>
      </c>
      <c r="D799" s="228" t="s">
        <v>330</v>
      </c>
      <c r="E799" s="228" t="s">
        <v>1446</v>
      </c>
      <c r="F799" s="230" t="s">
        <v>32</v>
      </c>
      <c r="G799" s="229" t="s">
        <v>27</v>
      </c>
      <c r="H799" s="229" t="s">
        <v>1447</v>
      </c>
      <c r="I799" s="231">
        <v>597.48</v>
      </c>
    </row>
    <row r="800" spans="1:9">
      <c r="A800" s="232"/>
      <c r="B800" s="232"/>
      <c r="C800" s="232"/>
      <c r="D800" s="232"/>
      <c r="E800" s="232"/>
      <c r="F800" s="232" t="s">
        <v>814</v>
      </c>
      <c r="G800" s="232" t="s">
        <v>28</v>
      </c>
      <c r="H800" s="232" t="s">
        <v>815</v>
      </c>
      <c r="I800" s="232" t="s">
        <v>1448</v>
      </c>
    </row>
    <row r="801" spans="1:9" ht="15" thickBot="1">
      <c r="A801" s="232"/>
      <c r="B801" s="232"/>
      <c r="C801" s="232"/>
      <c r="D801" s="232"/>
      <c r="E801" s="232"/>
      <c r="F801" s="342" t="s">
        <v>816</v>
      </c>
      <c r="G801" s="342"/>
      <c r="H801" s="342" t="s">
        <v>1449</v>
      </c>
      <c r="I801" s="342"/>
    </row>
    <row r="802" spans="1:9" ht="15" thickTop="1">
      <c r="A802" s="233"/>
      <c r="B802" s="233"/>
      <c r="C802" s="233"/>
      <c r="D802" s="233"/>
      <c r="E802" s="233"/>
      <c r="F802" s="233"/>
      <c r="G802" s="233"/>
      <c r="H802" s="233"/>
      <c r="I802" s="233"/>
    </row>
    <row r="803" spans="1:9">
      <c r="A803" s="225"/>
      <c r="B803" s="225" t="s">
        <v>2</v>
      </c>
      <c r="C803" s="226" t="s">
        <v>16</v>
      </c>
      <c r="D803" s="225" t="s">
        <v>17</v>
      </c>
      <c r="E803" s="225" t="s">
        <v>1</v>
      </c>
      <c r="F803" s="227" t="s">
        <v>18</v>
      </c>
      <c r="G803" s="226" t="s">
        <v>19</v>
      </c>
      <c r="H803" s="226" t="s">
        <v>20</v>
      </c>
      <c r="I803" s="226" t="s">
        <v>21</v>
      </c>
    </row>
    <row r="804" spans="1:9">
      <c r="A804" s="228" t="s">
        <v>22</v>
      </c>
      <c r="B804" s="228" t="s">
        <v>421</v>
      </c>
      <c r="C804" s="229" t="s">
        <v>1439</v>
      </c>
      <c r="D804" s="228" t="s">
        <v>24</v>
      </c>
      <c r="E804" s="228" t="s">
        <v>750</v>
      </c>
      <c r="F804" s="230" t="s">
        <v>32</v>
      </c>
      <c r="G804" s="229">
        <v>1</v>
      </c>
      <c r="H804" s="229" t="s">
        <v>1440</v>
      </c>
      <c r="I804" s="229" t="s">
        <v>1440</v>
      </c>
    </row>
    <row r="805" spans="1:9" ht="25.5">
      <c r="A805" s="228" t="s">
        <v>43</v>
      </c>
      <c r="B805" s="228"/>
      <c r="C805" s="229" t="s">
        <v>1441</v>
      </c>
      <c r="D805" s="228" t="s">
        <v>330</v>
      </c>
      <c r="E805" s="228" t="s">
        <v>135</v>
      </c>
      <c r="F805" s="230" t="s">
        <v>39</v>
      </c>
      <c r="G805" s="229" t="s">
        <v>1442</v>
      </c>
      <c r="H805" s="229" t="s">
        <v>904</v>
      </c>
      <c r="I805" s="231">
        <v>11.9</v>
      </c>
    </row>
    <row r="806" spans="1:9" ht="25.5">
      <c r="A806" s="228" t="s">
        <v>43</v>
      </c>
      <c r="B806" s="228"/>
      <c r="C806" s="229" t="s">
        <v>1443</v>
      </c>
      <c r="D806" s="228" t="s">
        <v>330</v>
      </c>
      <c r="E806" s="228" t="s">
        <v>1444</v>
      </c>
      <c r="F806" s="230" t="s">
        <v>39</v>
      </c>
      <c r="G806" s="229" t="s">
        <v>1442</v>
      </c>
      <c r="H806" s="229" t="s">
        <v>1053</v>
      </c>
      <c r="I806" s="231">
        <v>9.25</v>
      </c>
    </row>
    <row r="807" spans="1:9" ht="25.5">
      <c r="A807" s="228" t="s">
        <v>43</v>
      </c>
      <c r="B807" s="228"/>
      <c r="C807" s="229" t="s">
        <v>1445</v>
      </c>
      <c r="D807" s="228" t="s">
        <v>330</v>
      </c>
      <c r="E807" s="228" t="s">
        <v>1446</v>
      </c>
      <c r="F807" s="230" t="s">
        <v>32</v>
      </c>
      <c r="G807" s="229" t="s">
        <v>27</v>
      </c>
      <c r="H807" s="229" t="s">
        <v>1447</v>
      </c>
      <c r="I807" s="231">
        <v>597.48</v>
      </c>
    </row>
    <row r="808" spans="1:9">
      <c r="A808" s="232"/>
      <c r="B808" s="232"/>
      <c r="C808" s="232"/>
      <c r="D808" s="232"/>
      <c r="E808" s="232"/>
      <c r="F808" s="232" t="s">
        <v>814</v>
      </c>
      <c r="G808" s="232" t="s">
        <v>28</v>
      </c>
      <c r="H808" s="232" t="s">
        <v>815</v>
      </c>
      <c r="I808" s="232" t="s">
        <v>1448</v>
      </c>
    </row>
    <row r="809" spans="1:9" ht="15" thickBot="1">
      <c r="A809" s="232"/>
      <c r="B809" s="232"/>
      <c r="C809" s="232"/>
      <c r="D809" s="232"/>
      <c r="E809" s="232"/>
      <c r="F809" s="342" t="s">
        <v>816</v>
      </c>
      <c r="G809" s="342"/>
      <c r="H809" s="342" t="s">
        <v>1449</v>
      </c>
      <c r="I809" s="342"/>
    </row>
    <row r="810" spans="1:9" ht="15" thickTop="1">
      <c r="A810" s="233"/>
      <c r="B810" s="233"/>
      <c r="C810" s="233"/>
      <c r="D810" s="233"/>
      <c r="E810" s="233"/>
      <c r="F810" s="233"/>
      <c r="G810" s="233"/>
      <c r="H810" s="233"/>
      <c r="I810" s="233"/>
    </row>
    <row r="811" spans="1:9">
      <c r="A811" s="225"/>
      <c r="B811" s="225" t="s">
        <v>2</v>
      </c>
      <c r="C811" s="226" t="s">
        <v>16</v>
      </c>
      <c r="D811" s="225" t="s">
        <v>17</v>
      </c>
      <c r="E811" s="225" t="s">
        <v>1</v>
      </c>
      <c r="F811" s="227" t="s">
        <v>18</v>
      </c>
      <c r="G811" s="226" t="s">
        <v>19</v>
      </c>
      <c r="H811" s="226" t="s">
        <v>20</v>
      </c>
      <c r="I811" s="226" t="s">
        <v>21</v>
      </c>
    </row>
    <row r="812" spans="1:9">
      <c r="A812" s="228" t="s">
        <v>22</v>
      </c>
      <c r="B812" s="228" t="s">
        <v>426</v>
      </c>
      <c r="C812" s="229" t="s">
        <v>1450</v>
      </c>
      <c r="D812" s="228" t="s">
        <v>330</v>
      </c>
      <c r="E812" s="228" t="s">
        <v>753</v>
      </c>
      <c r="F812" s="230" t="s">
        <v>32</v>
      </c>
      <c r="G812" s="229">
        <v>1</v>
      </c>
      <c r="H812" s="229" t="s">
        <v>1451</v>
      </c>
      <c r="I812" s="229" t="s">
        <v>1451</v>
      </c>
    </row>
    <row r="813" spans="1:9" ht="25.5">
      <c r="A813" s="228" t="s">
        <v>43</v>
      </c>
      <c r="B813" s="228"/>
      <c r="C813" s="229" t="s">
        <v>1452</v>
      </c>
      <c r="D813" s="228" t="s">
        <v>330</v>
      </c>
      <c r="E813" s="228" t="s">
        <v>1453</v>
      </c>
      <c r="F813" s="230" t="s">
        <v>32</v>
      </c>
      <c r="G813" s="229" t="s">
        <v>27</v>
      </c>
      <c r="H813" s="229" t="s">
        <v>1451</v>
      </c>
      <c r="I813" s="231">
        <v>90.07</v>
      </c>
    </row>
    <row r="814" spans="1:9">
      <c r="A814" s="232"/>
      <c r="B814" s="232"/>
      <c r="C814" s="232"/>
      <c r="D814" s="232"/>
      <c r="E814" s="232"/>
      <c r="F814" s="232" t="s">
        <v>814</v>
      </c>
      <c r="G814" s="232" t="s">
        <v>28</v>
      </c>
      <c r="H814" s="232" t="s">
        <v>815</v>
      </c>
      <c r="I814" s="232" t="s">
        <v>28</v>
      </c>
    </row>
    <row r="815" spans="1:9" ht="15" thickBot="1">
      <c r="A815" s="232"/>
      <c r="B815" s="232"/>
      <c r="C815" s="232"/>
      <c r="D815" s="232"/>
      <c r="E815" s="232"/>
      <c r="F815" s="342" t="s">
        <v>816</v>
      </c>
      <c r="G815" s="342"/>
      <c r="H815" s="342" t="s">
        <v>1454</v>
      </c>
      <c r="I815" s="342"/>
    </row>
    <row r="816" spans="1:9" ht="15" thickTop="1">
      <c r="A816" s="233"/>
      <c r="B816" s="233"/>
      <c r="C816" s="233"/>
      <c r="D816" s="233"/>
      <c r="E816" s="233"/>
      <c r="F816" s="233"/>
      <c r="G816" s="233"/>
      <c r="H816" s="233"/>
      <c r="I816" s="233"/>
    </row>
    <row r="817" spans="1:9">
      <c r="A817" s="225"/>
      <c r="B817" s="225" t="s">
        <v>2</v>
      </c>
      <c r="C817" s="226" t="s">
        <v>16</v>
      </c>
      <c r="D817" s="225" t="s">
        <v>17</v>
      </c>
      <c r="E817" s="225" t="s">
        <v>1</v>
      </c>
      <c r="F817" s="227" t="s">
        <v>18</v>
      </c>
      <c r="G817" s="226" t="s">
        <v>19</v>
      </c>
      <c r="H817" s="226" t="s">
        <v>20</v>
      </c>
      <c r="I817" s="226" t="s">
        <v>21</v>
      </c>
    </row>
    <row r="818" spans="1:9">
      <c r="A818" s="228" t="s">
        <v>22</v>
      </c>
      <c r="B818" s="228" t="s">
        <v>432</v>
      </c>
      <c r="C818" s="229" t="s">
        <v>430</v>
      </c>
      <c r="D818" s="228" t="s">
        <v>31</v>
      </c>
      <c r="E818" s="228" t="s">
        <v>754</v>
      </c>
      <c r="F818" s="230" t="s">
        <v>32</v>
      </c>
      <c r="G818" s="229">
        <v>1</v>
      </c>
      <c r="H818" s="229" t="s">
        <v>1455</v>
      </c>
      <c r="I818" s="229" t="s">
        <v>1455</v>
      </c>
    </row>
    <row r="819" spans="1:9" ht="25.5">
      <c r="A819" s="228" t="s">
        <v>26</v>
      </c>
      <c r="B819" s="228"/>
      <c r="C819" s="229" t="s">
        <v>40</v>
      </c>
      <c r="D819" s="228" t="s">
        <v>31</v>
      </c>
      <c r="E819" s="228" t="s">
        <v>41</v>
      </c>
      <c r="F819" s="230" t="s">
        <v>39</v>
      </c>
      <c r="G819" s="229" t="s">
        <v>145</v>
      </c>
      <c r="H819" s="229" t="s">
        <v>854</v>
      </c>
      <c r="I819" s="231">
        <v>1.01</v>
      </c>
    </row>
    <row r="820" spans="1:9" ht="25.5">
      <c r="A820" s="228" t="s">
        <v>26</v>
      </c>
      <c r="B820" s="228"/>
      <c r="C820" s="229" t="s">
        <v>91</v>
      </c>
      <c r="D820" s="228" t="s">
        <v>31</v>
      </c>
      <c r="E820" s="228" t="s">
        <v>92</v>
      </c>
      <c r="F820" s="230" t="s">
        <v>39</v>
      </c>
      <c r="G820" s="229" t="s">
        <v>431</v>
      </c>
      <c r="H820" s="229" t="s">
        <v>1456</v>
      </c>
      <c r="I820" s="231">
        <v>3.49</v>
      </c>
    </row>
    <row r="821" spans="1:9" ht="25.5">
      <c r="A821" s="228" t="s">
        <v>43</v>
      </c>
      <c r="B821" s="228"/>
      <c r="C821" s="229" t="s">
        <v>428</v>
      </c>
      <c r="D821" s="228" t="s">
        <v>31</v>
      </c>
      <c r="E821" s="228" t="s">
        <v>429</v>
      </c>
      <c r="F821" s="230" t="s">
        <v>94</v>
      </c>
      <c r="G821" s="229" t="s">
        <v>86</v>
      </c>
      <c r="H821" s="229" t="s">
        <v>495</v>
      </c>
      <c r="I821" s="231">
        <v>5.51</v>
      </c>
    </row>
    <row r="822" spans="1:9">
      <c r="A822" s="232"/>
      <c r="B822" s="232"/>
      <c r="C822" s="232"/>
      <c r="D822" s="232"/>
      <c r="E822" s="232"/>
      <c r="F822" s="232" t="s">
        <v>814</v>
      </c>
      <c r="G822" s="232" t="s">
        <v>28</v>
      </c>
      <c r="H822" s="232" t="s">
        <v>815</v>
      </c>
      <c r="I822" s="232" t="s">
        <v>1457</v>
      </c>
    </row>
    <row r="823" spans="1:9" ht="15" thickBot="1">
      <c r="A823" s="232"/>
      <c r="B823" s="232"/>
      <c r="C823" s="232"/>
      <c r="D823" s="232"/>
      <c r="E823" s="232"/>
      <c r="F823" s="342" t="s">
        <v>816</v>
      </c>
      <c r="G823" s="342"/>
      <c r="H823" s="342" t="s">
        <v>1458</v>
      </c>
      <c r="I823" s="342"/>
    </row>
    <row r="824" spans="1:9" ht="15" thickTop="1">
      <c r="A824" s="233"/>
      <c r="B824" s="233"/>
      <c r="C824" s="233"/>
      <c r="D824" s="233"/>
      <c r="E824" s="233"/>
      <c r="F824" s="233"/>
      <c r="G824" s="233"/>
      <c r="H824" s="233"/>
      <c r="I824" s="233"/>
    </row>
    <row r="825" spans="1:9">
      <c r="A825" s="225"/>
      <c r="B825" s="225" t="s">
        <v>2</v>
      </c>
      <c r="C825" s="226" t="s">
        <v>16</v>
      </c>
      <c r="D825" s="225" t="s">
        <v>17</v>
      </c>
      <c r="E825" s="225" t="s">
        <v>1</v>
      </c>
      <c r="F825" s="227" t="s">
        <v>18</v>
      </c>
      <c r="G825" s="226" t="s">
        <v>19</v>
      </c>
      <c r="H825" s="226" t="s">
        <v>20</v>
      </c>
      <c r="I825" s="226" t="s">
        <v>21</v>
      </c>
    </row>
    <row r="826" spans="1:9">
      <c r="A826" s="228" t="s">
        <v>22</v>
      </c>
      <c r="B826" s="228" t="s">
        <v>434</v>
      </c>
      <c r="C826" s="229" t="s">
        <v>1459</v>
      </c>
      <c r="D826" s="228" t="s">
        <v>333</v>
      </c>
      <c r="E826" s="228" t="s">
        <v>756</v>
      </c>
      <c r="F826" s="230" t="s">
        <v>35</v>
      </c>
      <c r="G826" s="229">
        <v>1</v>
      </c>
      <c r="H826" s="229" t="s">
        <v>1460</v>
      </c>
      <c r="I826" s="229" t="s">
        <v>1460</v>
      </c>
    </row>
    <row r="827" spans="1:9" ht="25.5">
      <c r="A827" s="228" t="s">
        <v>43</v>
      </c>
      <c r="B827" s="228"/>
      <c r="C827" s="229" t="s">
        <v>1461</v>
      </c>
      <c r="D827" s="228" t="s">
        <v>333</v>
      </c>
      <c r="E827" s="228" t="s">
        <v>1462</v>
      </c>
      <c r="F827" s="230" t="s">
        <v>25</v>
      </c>
      <c r="G827" s="229" t="s">
        <v>152</v>
      </c>
      <c r="H827" s="229" t="s">
        <v>1463</v>
      </c>
      <c r="I827" s="231">
        <v>67.53</v>
      </c>
    </row>
    <row r="828" spans="1:9">
      <c r="A828" s="232"/>
      <c r="B828" s="232"/>
      <c r="C828" s="232"/>
      <c r="D828" s="232"/>
      <c r="E828" s="232"/>
      <c r="F828" s="232" t="s">
        <v>814</v>
      </c>
      <c r="G828" s="232" t="s">
        <v>28</v>
      </c>
      <c r="H828" s="232" t="s">
        <v>815</v>
      </c>
      <c r="I828" s="232" t="s">
        <v>28</v>
      </c>
    </row>
    <row r="829" spans="1:9" ht="15" thickBot="1">
      <c r="A829" s="232"/>
      <c r="B829" s="232"/>
      <c r="C829" s="232"/>
      <c r="D829" s="232"/>
      <c r="E829" s="232"/>
      <c r="F829" s="342" t="s">
        <v>816</v>
      </c>
      <c r="G829" s="342"/>
      <c r="H829" s="342" t="s">
        <v>1464</v>
      </c>
      <c r="I829" s="342"/>
    </row>
    <row r="830" spans="1:9" ht="15" thickTop="1">
      <c r="A830" s="233"/>
      <c r="B830" s="233"/>
      <c r="C830" s="233"/>
      <c r="D830" s="233"/>
      <c r="E830" s="233"/>
      <c r="F830" s="233"/>
      <c r="G830" s="233"/>
      <c r="H830" s="233"/>
      <c r="I830" s="233"/>
    </row>
    <row r="831" spans="1:9">
      <c r="A831" s="225"/>
      <c r="B831" s="225" t="s">
        <v>2</v>
      </c>
      <c r="C831" s="226" t="s">
        <v>16</v>
      </c>
      <c r="D831" s="225" t="s">
        <v>17</v>
      </c>
      <c r="E831" s="225" t="s">
        <v>1</v>
      </c>
      <c r="F831" s="227" t="s">
        <v>18</v>
      </c>
      <c r="G831" s="226" t="s">
        <v>19</v>
      </c>
      <c r="H831" s="226" t="s">
        <v>20</v>
      </c>
      <c r="I831" s="226" t="s">
        <v>21</v>
      </c>
    </row>
    <row r="832" spans="1:9">
      <c r="A832" s="228" t="s">
        <v>22</v>
      </c>
      <c r="B832" s="228" t="s">
        <v>435</v>
      </c>
      <c r="C832" s="229" t="s">
        <v>488</v>
      </c>
      <c r="D832" s="228" t="s">
        <v>31</v>
      </c>
      <c r="E832" s="228" t="s">
        <v>757</v>
      </c>
      <c r="F832" s="230" t="s">
        <v>32</v>
      </c>
      <c r="G832" s="229">
        <v>1</v>
      </c>
      <c r="H832" s="229" t="s">
        <v>315</v>
      </c>
      <c r="I832" s="229" t="s">
        <v>315</v>
      </c>
    </row>
    <row r="833" spans="1:9" ht="25.5">
      <c r="A833" s="228" t="s">
        <v>26</v>
      </c>
      <c r="B833" s="228"/>
      <c r="C833" s="229" t="s">
        <v>40</v>
      </c>
      <c r="D833" s="228" t="s">
        <v>31</v>
      </c>
      <c r="E833" s="228" t="s">
        <v>41</v>
      </c>
      <c r="F833" s="230" t="s">
        <v>39</v>
      </c>
      <c r="G833" s="229" t="s">
        <v>123</v>
      </c>
      <c r="H833" s="229" t="s">
        <v>854</v>
      </c>
      <c r="I833" s="231">
        <v>2.0499999999999998</v>
      </c>
    </row>
    <row r="834" spans="1:9" ht="25.5">
      <c r="A834" s="228" t="s">
        <v>43</v>
      </c>
      <c r="B834" s="228"/>
      <c r="C834" s="229" t="s">
        <v>489</v>
      </c>
      <c r="D834" s="228" t="s">
        <v>31</v>
      </c>
      <c r="E834" s="228" t="s">
        <v>490</v>
      </c>
      <c r="F834" s="230" t="s">
        <v>94</v>
      </c>
      <c r="G834" s="229" t="s">
        <v>71</v>
      </c>
      <c r="H834" s="229" t="s">
        <v>478</v>
      </c>
      <c r="I834" s="231">
        <v>0.17</v>
      </c>
    </row>
    <row r="835" spans="1:9">
      <c r="A835" s="232"/>
      <c r="B835" s="232"/>
      <c r="C835" s="232"/>
      <c r="D835" s="232"/>
      <c r="E835" s="232"/>
      <c r="F835" s="232" t="s">
        <v>814</v>
      </c>
      <c r="G835" s="232" t="s">
        <v>28</v>
      </c>
      <c r="H835" s="232" t="s">
        <v>815</v>
      </c>
      <c r="I835" s="232" t="s">
        <v>317</v>
      </c>
    </row>
    <row r="836" spans="1:9">
      <c r="A836" s="232"/>
      <c r="B836" s="232"/>
      <c r="C836" s="232"/>
      <c r="D836" s="232"/>
      <c r="E836" s="232"/>
      <c r="F836" s="342" t="s">
        <v>816</v>
      </c>
      <c r="G836" s="342"/>
      <c r="H836" s="342" t="s">
        <v>1465</v>
      </c>
      <c r="I836" s="342"/>
    </row>
  </sheetData>
  <mergeCells count="193">
    <mergeCell ref="F12:G12"/>
    <mergeCell ref="H12:I12"/>
    <mergeCell ref="F18:G18"/>
    <mergeCell ref="H18:I18"/>
    <mergeCell ref="F32:G32"/>
    <mergeCell ref="H32:I32"/>
    <mergeCell ref="A6:I6"/>
    <mergeCell ref="A1:E1"/>
    <mergeCell ref="F1:G1"/>
    <mergeCell ref="H1:I1"/>
    <mergeCell ref="A2:E2"/>
    <mergeCell ref="F2:G2"/>
    <mergeCell ref="H2:I2"/>
    <mergeCell ref="F66:G66"/>
    <mergeCell ref="H66:I66"/>
    <mergeCell ref="F73:G73"/>
    <mergeCell ref="H73:I73"/>
    <mergeCell ref="F80:G80"/>
    <mergeCell ref="H80:I80"/>
    <mergeCell ref="F38:G38"/>
    <mergeCell ref="H38:I38"/>
    <mergeCell ref="F50:G50"/>
    <mergeCell ref="H50:I50"/>
    <mergeCell ref="F59:G59"/>
    <mergeCell ref="H59:I59"/>
    <mergeCell ref="F112:G112"/>
    <mergeCell ref="H112:I112"/>
    <mergeCell ref="F120:G120"/>
    <mergeCell ref="H120:I120"/>
    <mergeCell ref="F130:G130"/>
    <mergeCell ref="H130:I130"/>
    <mergeCell ref="F87:G87"/>
    <mergeCell ref="H87:I87"/>
    <mergeCell ref="F99:G99"/>
    <mergeCell ref="H99:I99"/>
    <mergeCell ref="F106:G106"/>
    <mergeCell ref="H106:I106"/>
    <mergeCell ref="F169:G169"/>
    <mergeCell ref="H169:I169"/>
    <mergeCell ref="F177:G177"/>
    <mergeCell ref="H177:I177"/>
    <mergeCell ref="F186:G186"/>
    <mergeCell ref="H186:I186"/>
    <mergeCell ref="F141:G141"/>
    <mergeCell ref="H141:I141"/>
    <mergeCell ref="F152:G152"/>
    <mergeCell ref="H152:I152"/>
    <mergeCell ref="F161:G161"/>
    <mergeCell ref="H161:I161"/>
    <mergeCell ref="F219:G219"/>
    <mergeCell ref="H219:I219"/>
    <mergeCell ref="F229:G229"/>
    <mergeCell ref="H229:I229"/>
    <mergeCell ref="F239:G239"/>
    <mergeCell ref="H239:I239"/>
    <mergeCell ref="F192:G192"/>
    <mergeCell ref="H192:I192"/>
    <mergeCell ref="F198:G198"/>
    <mergeCell ref="H198:I198"/>
    <mergeCell ref="F209:G209"/>
    <mergeCell ref="H209:I209"/>
    <mergeCell ref="F273:G273"/>
    <mergeCell ref="H273:I273"/>
    <mergeCell ref="F281:G281"/>
    <mergeCell ref="H281:I281"/>
    <mergeCell ref="F291:G291"/>
    <mergeCell ref="H291:I291"/>
    <mergeCell ref="F248:G248"/>
    <mergeCell ref="H248:I248"/>
    <mergeCell ref="F257:G257"/>
    <mergeCell ref="H257:I257"/>
    <mergeCell ref="F265:G265"/>
    <mergeCell ref="H265:I265"/>
    <mergeCell ref="F326:G326"/>
    <mergeCell ref="H326:I326"/>
    <mergeCell ref="F337:G337"/>
    <mergeCell ref="H337:I337"/>
    <mergeCell ref="F345:G345"/>
    <mergeCell ref="H345:I345"/>
    <mergeCell ref="F301:G301"/>
    <mergeCell ref="H301:I301"/>
    <mergeCell ref="F310:G310"/>
    <mergeCell ref="H310:I310"/>
    <mergeCell ref="F316:G316"/>
    <mergeCell ref="H316:I316"/>
    <mergeCell ref="F381:G381"/>
    <mergeCell ref="H381:I381"/>
    <mergeCell ref="F390:G390"/>
    <mergeCell ref="H390:I390"/>
    <mergeCell ref="F399:G399"/>
    <mergeCell ref="H399:I399"/>
    <mergeCell ref="F354:G354"/>
    <mergeCell ref="H354:I354"/>
    <mergeCell ref="F363:G363"/>
    <mergeCell ref="H363:I363"/>
    <mergeCell ref="F372:G372"/>
    <mergeCell ref="H372:I372"/>
    <mergeCell ref="F435:G435"/>
    <mergeCell ref="H435:I435"/>
    <mergeCell ref="F445:G445"/>
    <mergeCell ref="H445:I445"/>
    <mergeCell ref="F455:G455"/>
    <mergeCell ref="H455:I455"/>
    <mergeCell ref="F408:G408"/>
    <mergeCell ref="H408:I408"/>
    <mergeCell ref="F417:G417"/>
    <mergeCell ref="H417:I417"/>
    <mergeCell ref="F426:G426"/>
    <mergeCell ref="H426:I426"/>
    <mergeCell ref="F488:G488"/>
    <mergeCell ref="H488:I488"/>
    <mergeCell ref="F501:G501"/>
    <mergeCell ref="H501:I501"/>
    <mergeCell ref="F511:G511"/>
    <mergeCell ref="H511:I511"/>
    <mergeCell ref="F464:G464"/>
    <mergeCell ref="H464:I464"/>
    <mergeCell ref="F473:G473"/>
    <mergeCell ref="H473:I473"/>
    <mergeCell ref="F482:G482"/>
    <mergeCell ref="H482:I482"/>
    <mergeCell ref="F547:G547"/>
    <mergeCell ref="H547:I547"/>
    <mergeCell ref="F553:G553"/>
    <mergeCell ref="H553:I553"/>
    <mergeCell ref="F566:G566"/>
    <mergeCell ref="H566:I566"/>
    <mergeCell ref="F520:G520"/>
    <mergeCell ref="H520:I520"/>
    <mergeCell ref="F529:G529"/>
    <mergeCell ref="H529:I529"/>
    <mergeCell ref="F538:G538"/>
    <mergeCell ref="H538:I538"/>
    <mergeCell ref="F603:G603"/>
    <mergeCell ref="H603:I603"/>
    <mergeCell ref="F610:G610"/>
    <mergeCell ref="H610:I610"/>
    <mergeCell ref="F617:G617"/>
    <mergeCell ref="H617:I617"/>
    <mergeCell ref="F577:G577"/>
    <mergeCell ref="H577:I577"/>
    <mergeCell ref="F584:G584"/>
    <mergeCell ref="H584:I584"/>
    <mergeCell ref="F595:G595"/>
    <mergeCell ref="H595:I595"/>
    <mergeCell ref="F653:G653"/>
    <mergeCell ref="H653:I653"/>
    <mergeCell ref="F664:G664"/>
    <mergeCell ref="H664:I664"/>
    <mergeCell ref="F677:G677"/>
    <mergeCell ref="H677:I677"/>
    <mergeCell ref="F624:G624"/>
    <mergeCell ref="H624:I624"/>
    <mergeCell ref="F633:G633"/>
    <mergeCell ref="H633:I633"/>
    <mergeCell ref="F642:G642"/>
    <mergeCell ref="H642:I642"/>
    <mergeCell ref="F712:G712"/>
    <mergeCell ref="H712:I712"/>
    <mergeCell ref="F720:G720"/>
    <mergeCell ref="H720:I720"/>
    <mergeCell ref="F726:G726"/>
    <mergeCell ref="H726:I726"/>
    <mergeCell ref="F686:G686"/>
    <mergeCell ref="H686:I686"/>
    <mergeCell ref="F694:G694"/>
    <mergeCell ref="H694:I694"/>
    <mergeCell ref="F703:G703"/>
    <mergeCell ref="H703:I703"/>
    <mergeCell ref="F770:G770"/>
    <mergeCell ref="H770:I770"/>
    <mergeCell ref="F783:G783"/>
    <mergeCell ref="H783:I783"/>
    <mergeCell ref="F793:G793"/>
    <mergeCell ref="H793:I793"/>
    <mergeCell ref="F732:G732"/>
    <mergeCell ref="H732:I732"/>
    <mergeCell ref="F744:G744"/>
    <mergeCell ref="H744:I744"/>
    <mergeCell ref="F757:G757"/>
    <mergeCell ref="H757:I757"/>
    <mergeCell ref="F823:G823"/>
    <mergeCell ref="H823:I823"/>
    <mergeCell ref="F829:G829"/>
    <mergeCell ref="H829:I829"/>
    <mergeCell ref="F836:G836"/>
    <mergeCell ref="H836:I836"/>
    <mergeCell ref="F801:G801"/>
    <mergeCell ref="H801:I801"/>
    <mergeCell ref="F809:G809"/>
    <mergeCell ref="H809:I809"/>
    <mergeCell ref="F815:G815"/>
    <mergeCell ref="H815:I815"/>
  </mergeCells>
  <printOptions horizontalCentered="1"/>
  <pageMargins left="0.78740157480314965" right="0.78740157480314965" top="1.3779527559055118" bottom="1.1811023622047245" header="0.39370078740157483" footer="0.39370078740157483"/>
  <pageSetup paperSize="9" scale="76" fitToHeight="0" orientation="landscape" r:id="rId1"/>
  <headerFooter scaleWithDoc="0">
    <oddHeader>&amp;R&amp;G</oddHeader>
    <oddFooter>&amp;C&amp;"Arial,Normal"&amp;9
Rua Jornalista Helder Feitosa, 1271 – Bairro Ininga, CEP: 64.049-753 – Teresina-PI
C.N.P.J. 26.752.523/0001-88 – Inscrição Estadual nº 195958330
E-mail: office.engenharia@globo.com</oddFooter>
  </headerFooter>
  <rowBreaks count="35" manualBreakCount="35">
    <brk id="18" max="8" man="1"/>
    <brk id="38" max="8" man="1"/>
    <brk id="59" max="8" man="1"/>
    <brk id="87" max="8" man="1"/>
    <brk id="112" max="8" man="1"/>
    <brk id="130" max="8" man="1"/>
    <brk id="152" max="8" man="1"/>
    <brk id="177" max="8" man="1"/>
    <brk id="198" max="8" man="1"/>
    <brk id="219" max="8" man="1"/>
    <brk id="239" max="8" man="1"/>
    <brk id="257" max="8" man="1"/>
    <brk id="281" max="8" man="1"/>
    <brk id="301" max="8" man="1"/>
    <brk id="326" max="8" man="1"/>
    <brk id="345" max="8" man="1"/>
    <brk id="363" max="8" man="1"/>
    <brk id="381" max="8" man="1"/>
    <brk id="399" max="8" man="1"/>
    <brk id="417" max="8" man="1"/>
    <brk id="435" max="8" man="1"/>
    <brk id="455" max="8" man="1"/>
    <brk id="482" max="8" man="1"/>
    <brk id="502" max="8" man="1"/>
    <brk id="553" max="8" man="1"/>
    <brk id="577" max="8" man="1"/>
    <brk id="624" max="8" man="1"/>
    <brk id="642" max="8" man="1"/>
    <brk id="664" max="8" man="1"/>
    <brk id="686" max="8" man="1"/>
    <brk id="712" max="8" man="1"/>
    <brk id="732" max="8" man="1"/>
    <brk id="770" max="8" man="1"/>
    <brk id="793" max="8" man="1"/>
    <brk id="823" max="8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13</vt:i4>
      </vt:variant>
      <vt:variant>
        <vt:lpstr>Intervalos nomeados</vt:lpstr>
      </vt:variant>
      <vt:variant>
        <vt:i4>3</vt:i4>
      </vt:variant>
    </vt:vector>
  </HeadingPairs>
  <TitlesOfParts>
    <vt:vector size="16" baseType="lpstr">
      <vt:lpstr>CAPA</vt:lpstr>
      <vt:lpstr>CAPA - QUADRO RESUMO</vt:lpstr>
      <vt:lpstr>QUADRO RESUMO</vt:lpstr>
      <vt:lpstr>CAPA - PLANILHA ORÇAMENTÁRIA</vt:lpstr>
      <vt:lpstr>PLANILHA ORÇAMENTÁRIA</vt:lpstr>
      <vt:lpstr>CAPA - CRONOGRAMA</vt:lpstr>
      <vt:lpstr>CRONOGRAMA</vt:lpstr>
      <vt:lpstr>CAPA - BDI</vt:lpstr>
      <vt:lpstr>B.D.I.</vt:lpstr>
      <vt:lpstr>CAPA - ENCARGOS SOCIAIS</vt:lpstr>
      <vt:lpstr>ENCARGOS SOCIAIS</vt:lpstr>
      <vt:lpstr>CAPA - COMPOSIÇÕES</vt:lpstr>
      <vt:lpstr>COMPOSIÇÕES COM PREÇO UNITÁRIO</vt:lpstr>
      <vt:lpstr>B.D.I.!Area_de_impressao</vt:lpstr>
      <vt:lpstr>'COMPOSIÇÕES COM PREÇO UNITÁRIO'!Area_de_impressao</vt:lpstr>
      <vt:lpstr>'PLANILHA ORÇAMENTÁRIA'!Titulos_de_impressao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Mário Teotônio da Luz Filho</dc:creator>
  <cp:lastModifiedBy>andrea.carvalho</cp:lastModifiedBy>
  <cp:lastPrinted>2018-10-16T02:38:36Z</cp:lastPrinted>
  <dcterms:created xsi:type="dcterms:W3CDTF">2018-01-21T11:30:53Z</dcterms:created>
  <dcterms:modified xsi:type="dcterms:W3CDTF">2018-11-19T13:18:55Z</dcterms:modified>
</cp:coreProperties>
</file>